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mike_rucinski\Desktop\Documents\A1000\applicat\Belden Wire\applicat\Analog Input Scaling Spreadsheet\"/>
    </mc:Choice>
  </mc:AlternateContent>
  <xr:revisionPtr revIDLastSave="0" documentId="8_{532BF52C-4314-48EA-A837-F6933101C991}" xr6:coauthVersionLast="47" xr6:coauthVersionMax="47" xr10:uidLastSave="{00000000-0000-0000-0000-000000000000}"/>
  <workbookProtection workbookPassword="CC26" lockStructure="1"/>
  <bookViews>
    <workbookView xWindow="-120" yWindow="-120" windowWidth="29040" windowHeight="15720" firstSheet="1" activeTab="1" xr2:uid="{90DD3E35-D95C-4816-AFD1-CC97A00ABEB5}"/>
  </bookViews>
  <sheets>
    <sheet name="Constants" sheetId="6" state="hidden" r:id="rId1"/>
    <sheet name="Entry" sheetId="4" r:id="rId2"/>
  </sheets>
  <definedNames>
    <definedName name="ConsistencyHeads">Constants!$AG$4:$AO$4</definedName>
    <definedName name="ConsistencyIndex">Constants!$AI$5:$AI$51</definedName>
    <definedName name="ConsistencyTable">Constants!$AG$5:$AO$51</definedName>
    <definedName name="Fmax">#REF!</definedName>
    <definedName name="FmaxVFD">Entry!$G$10</definedName>
    <definedName name="Increment">#REF!</definedName>
    <definedName name="InputList">Constants!$AC$7:$AC$9</definedName>
    <definedName name="InputSpan">Entry!$O$12</definedName>
    <definedName name="InputTypeHeads">Constants!$V$6:$Y$6</definedName>
    <definedName name="InputTypeIndex">Constants!$V$7:$V$10</definedName>
    <definedName name="InputTypeTable">Constants!$V$7:$Y$10</definedName>
    <definedName name="InputZero">Entry!$O$11</definedName>
    <definedName name="ParameterHeads">Constants!$B$6:$R$6</definedName>
    <definedName name="ParameterIndex">Constants!$B$7:$B$24</definedName>
    <definedName name="ParameterTable">Constants!$B$7:$R$24</definedName>
    <definedName name="_xlnm.Print_Area" localSheetId="1">Entry!$B$2:$Q$38</definedName>
    <definedName name="Rain">#REF!</definedName>
    <definedName name="Rpot">#REF!</definedName>
    <definedName name="Rtrim">#REF!</definedName>
    <definedName name="sf">Entry!$C$17</definedName>
    <definedName name="solver_adj" localSheetId="1" hidden="1">Entry!$G$10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in" localSheetId="1" hidden="1">2</definedName>
    <definedName name="solver_neg" localSheetId="1" hidden="1">2</definedName>
    <definedName name="solver_num" localSheetId="1" hidden="1">0</definedName>
    <definedName name="solver_nwt" localSheetId="1" hidden="1">1</definedName>
    <definedName name="solver_opt" localSheetId="1" hidden="1">Entry!$L$27</definedName>
    <definedName name="solver_pre" localSheetId="1" hidden="1">0.000001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0.9</definedName>
    <definedName name="ToleranceHeads">#REF!</definedName>
    <definedName name="ToleranceIndex">#REF!</definedName>
    <definedName name="ToleranceTable">#REF!</definedName>
    <definedName name="V15V">#REF!</definedName>
    <definedName name="VmaxInput">Entry!$O$12</definedName>
  </definedNames>
  <calcPr calcId="191029" iterate="1" iterateCount="1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8" i="6" l="1"/>
  <c r="AI33" i="6"/>
  <c r="AI45" i="6"/>
  <c r="AI40" i="6"/>
  <c r="AI17" i="6"/>
  <c r="AI29" i="6"/>
  <c r="AI32" i="6"/>
  <c r="AI44" i="6"/>
  <c r="AI36" i="6"/>
  <c r="AI39" i="6"/>
  <c r="AI16" i="6"/>
  <c r="AI28" i="6"/>
  <c r="AI31" i="6"/>
  <c r="AI43" i="6"/>
  <c r="AI35" i="6"/>
  <c r="AI38" i="6"/>
  <c r="K17" i="4"/>
  <c r="F7" i="4" s="1"/>
  <c r="L17" i="4"/>
  <c r="D6" i="4" s="1"/>
  <c r="K19" i="4"/>
  <c r="L19" i="4"/>
  <c r="O19" i="4" s="1"/>
  <c r="P19" i="4" s="1"/>
  <c r="AI7" i="6"/>
  <c r="AI10" i="6"/>
  <c r="AI27" i="6"/>
  <c r="AI15" i="6"/>
  <c r="AI24" i="6"/>
  <c r="AI21" i="6"/>
  <c r="AI6" i="6"/>
  <c r="AI47" i="6"/>
  <c r="AI9" i="6"/>
  <c r="AI26" i="6"/>
  <c r="D12" i="4" s="1"/>
  <c r="AI12" i="6"/>
  <c r="AI42" i="6"/>
  <c r="AI14" i="6"/>
  <c r="AI23" i="6"/>
  <c r="AI20" i="6"/>
  <c r="AI5" i="6"/>
  <c r="AI46" i="6"/>
  <c r="AI34" i="6"/>
  <c r="AI8" i="6"/>
  <c r="AI25" i="6"/>
  <c r="AI11" i="6"/>
  <c r="AI41" i="6"/>
  <c r="AI13" i="6"/>
  <c r="D11" i="4" s="1"/>
  <c r="AI22" i="6"/>
  <c r="AI19" i="6"/>
  <c r="I35" i="4"/>
  <c r="K35" i="4" s="1"/>
  <c r="E35" i="4"/>
  <c r="L35" i="4" s="1"/>
  <c r="N34" i="4"/>
  <c r="H34" i="4"/>
  <c r="D34" i="4"/>
  <c r="B34" i="4"/>
  <c r="M33" i="4"/>
  <c r="G33" i="4"/>
  <c r="C33" i="4"/>
  <c r="B33" i="4"/>
  <c r="L33" i="4"/>
  <c r="K33" i="4"/>
  <c r="M25" i="4"/>
  <c r="G25" i="4"/>
  <c r="C25" i="4"/>
  <c r="B26" i="4"/>
  <c r="B25" i="4"/>
  <c r="B18" i="4"/>
  <c r="B17" i="4"/>
  <c r="N26" i="4"/>
  <c r="H26" i="4"/>
  <c r="D26" i="4"/>
  <c r="L25" i="4"/>
  <c r="K25" i="4"/>
  <c r="M17" i="4"/>
  <c r="G17" i="4"/>
  <c r="C17" i="4"/>
  <c r="L12" i="4"/>
  <c r="K12" i="4"/>
  <c r="L11" i="4"/>
  <c r="K11" i="4"/>
  <c r="O11" i="4"/>
  <c r="O12" i="4"/>
  <c r="D19" i="4" s="1"/>
  <c r="P11" i="4"/>
  <c r="N18" i="4"/>
  <c r="H18" i="4"/>
  <c r="D18" i="4"/>
  <c r="P12" i="4"/>
  <c r="E27" i="4"/>
  <c r="I27" i="4"/>
  <c r="J19" i="4"/>
  <c r="F19" i="4"/>
  <c r="M27" i="4" l="1"/>
  <c r="N19" i="4"/>
  <c r="K37" i="4"/>
  <c r="K21" i="4"/>
  <c r="O35" i="4"/>
  <c r="P35" i="4" s="1"/>
  <c r="G27" i="4"/>
  <c r="C27" i="4"/>
  <c r="D35" i="4"/>
  <c r="N35" i="4"/>
  <c r="H19" i="4"/>
  <c r="H35" i="4"/>
  <c r="K27" i="4" l="1"/>
  <c r="L27" i="4"/>
  <c r="O27" i="4" s="1"/>
  <c r="P27" i="4" s="1"/>
  <c r="K2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 Pottebaum</author>
  </authors>
  <commentList>
    <comment ref="G16" authorId="0" shapeId="0" xr:uid="{022B780D-B5BD-473D-9341-CCD2C29712A0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range is -10v to +10v.</t>
        </r>
      </text>
    </comment>
    <comment ref="H16" authorId="0" shapeId="0" xr:uid="{E798B163-C9FE-4BCB-8459-0EE66ED7751E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range is -10v to +10v.</t>
        </r>
      </text>
    </comment>
    <comment ref="I16" authorId="0" shapeId="0" xr:uid="{107169DB-5BE4-496F-B118-01DFDA91116C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range is -10v to +10v.</t>
        </r>
      </text>
    </comment>
    <comment ref="G20" authorId="0" shapeId="0" xr:uid="{2F4B6953-8F85-4F43-9B23-D8A36CB3C383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H20" authorId="0" shapeId="0" xr:uid="{6F9F35AD-9DB4-4ED8-A326-3E3881710B30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G21" authorId="0" shapeId="0" xr:uid="{FD7319B0-FCBE-4DC9-A130-CE66E8CCFE08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H21" authorId="0" shapeId="0" xr:uid="{67F2FAE4-F15D-496F-943E-358C2C35E81C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G22" authorId="0" shapeId="0" xr:uid="{7556D296-5C5B-4339-9F88-45674398733A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H22" authorId="0" shapeId="0" xr:uid="{F3F3358E-55EC-423A-8F02-451DE294CD85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Manual says 0 to +10V, no negative?</t>
        </r>
      </text>
    </comment>
    <comment ref="L44" authorId="0" shapeId="0" xr:uid="{602972BD-D186-4A60-A757-B5AC3B5FA7E0}">
      <text>
        <r>
          <rPr>
            <b/>
            <sz val="9"/>
            <color indexed="81"/>
            <rFont val="Tahoma"/>
            <family val="2"/>
          </rPr>
          <t>Joseph Pottebaum:</t>
        </r>
        <r>
          <rPr>
            <sz val="9"/>
            <color indexed="81"/>
            <rFont val="Tahoma"/>
            <family val="2"/>
          </rPr>
          <t xml:space="preserve">
2026-01-29 Not correct, should be H3-05. </t>
        </r>
      </text>
    </comment>
  </commentList>
</comments>
</file>

<file path=xl/sharedStrings.xml><?xml version="1.0" encoding="utf-8"?>
<sst xmlns="http://schemas.openxmlformats.org/spreadsheetml/2006/main" count="1409" uniqueCount="173">
  <si>
    <t>Volts</t>
  </si>
  <si>
    <t>Gain</t>
  </si>
  <si>
    <t>%</t>
  </si>
  <si>
    <t>Hz</t>
  </si>
  <si>
    <t>U1-13</t>
  </si>
  <si>
    <t>Freq</t>
  </si>
  <si>
    <t>Analog In</t>
  </si>
  <si>
    <r>
      <t>Point (X</t>
    </r>
    <r>
      <rPr>
        <b/>
        <vertAlign val="subscript"/>
        <sz val="12"/>
        <rFont val="Arial"/>
        <family val="2"/>
      </rPr>
      <t>1</t>
    </r>
    <r>
      <rPr>
        <b/>
        <sz val="12"/>
        <rFont val="Arial"/>
        <family val="2"/>
      </rPr>
      <t>,Y</t>
    </r>
    <r>
      <rPr>
        <b/>
        <vertAlign val="subscript"/>
        <sz val="12"/>
        <rFont val="Arial"/>
        <family val="2"/>
      </rPr>
      <t>1</t>
    </r>
    <r>
      <rPr>
        <b/>
        <sz val="12"/>
        <rFont val="Arial"/>
        <family val="2"/>
      </rPr>
      <t>)</t>
    </r>
  </si>
  <si>
    <r>
      <t>Point (X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,Y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>)</t>
    </r>
  </si>
  <si>
    <r>
      <t>Point (X</t>
    </r>
    <r>
      <rPr>
        <b/>
        <sz val="12"/>
        <rFont val="Arial"/>
        <family val="2"/>
      </rPr>
      <t>,Y</t>
    </r>
    <r>
      <rPr>
        <b/>
        <sz val="12"/>
        <rFont val="Arial"/>
        <family val="2"/>
      </rPr>
      <t>)</t>
    </r>
  </si>
  <si>
    <r>
      <t>Actual Input (X</t>
    </r>
    <r>
      <rPr>
        <b/>
        <vertAlign val="subscript"/>
        <sz val="10"/>
        <rFont val="Arial"/>
        <family val="2"/>
      </rPr>
      <t>1</t>
    </r>
    <r>
      <rPr>
        <b/>
        <sz val="10"/>
        <rFont val="Arial"/>
        <family val="2"/>
      </rPr>
      <t>)</t>
    </r>
  </si>
  <si>
    <r>
      <t>Desired Output (Y</t>
    </r>
    <r>
      <rPr>
        <b/>
        <vertAlign val="subscript"/>
        <sz val="10"/>
        <rFont val="Arial"/>
        <family val="2"/>
      </rPr>
      <t>1</t>
    </r>
    <r>
      <rPr>
        <b/>
        <sz val="10"/>
        <rFont val="Arial"/>
        <family val="2"/>
      </rPr>
      <t>)</t>
    </r>
  </si>
  <si>
    <r>
      <t>Actual Input (X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</si>
  <si>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r>
      <t>Desired Output (Y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</si>
  <si>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G</t>
  </si>
  <si>
    <t>B</t>
  </si>
  <si>
    <t>Test Input (X)</t>
  </si>
  <si>
    <t>Predicted Output (Y)</t>
  </si>
  <si>
    <t>0 to 10V</t>
  </si>
  <si>
    <t>4 to 20mA</t>
  </si>
  <si>
    <t>mA</t>
  </si>
  <si>
    <t>Input Type</t>
  </si>
  <si>
    <t>index</t>
  </si>
  <si>
    <t>units</t>
  </si>
  <si>
    <t>span</t>
  </si>
  <si>
    <t>zero</t>
  </si>
  <si>
    <t>InputZero</t>
  </si>
  <si>
    <t>InputSpan</t>
  </si>
  <si>
    <t>InputTypeTable</t>
  </si>
  <si>
    <t>Password = yea</t>
  </si>
  <si>
    <t>Gain &amp; Bias Limits</t>
  </si>
  <si>
    <t>Bias Lo</t>
  </si>
  <si>
    <t>Bias Hi</t>
  </si>
  <si>
    <t>Gain Lo</t>
  </si>
  <si>
    <t>Gain Hi</t>
  </si>
  <si>
    <t>G5</t>
  </si>
  <si>
    <t>G5HHP</t>
  </si>
  <si>
    <t>F7</t>
  </si>
  <si>
    <t>P7</t>
  </si>
  <si>
    <t>E7</t>
  </si>
  <si>
    <t>G7</t>
  </si>
  <si>
    <t>V1000</t>
  </si>
  <si>
    <t>A1000</t>
  </si>
  <si>
    <t>End</t>
  </si>
  <si>
    <t>VFD Type</t>
  </si>
  <si>
    <t>A1</t>
  </si>
  <si>
    <t>A2</t>
  </si>
  <si>
    <t>A3</t>
  </si>
  <si>
    <t>Hi</t>
  </si>
  <si>
    <t>Lo</t>
  </si>
  <si>
    <t>Bias</t>
  </si>
  <si>
    <t>Point (X1,Y1)</t>
  </si>
  <si>
    <t>Point (X2,Y2)</t>
  </si>
  <si>
    <t>Point (X,Y)</t>
  </si>
  <si>
    <t>Actual Input (X1)</t>
  </si>
  <si>
    <t>Desired Output (Y1)</t>
  </si>
  <si>
    <t>Actual Input (X2)</t>
  </si>
  <si>
    <t>Desired Output (Y2)</t>
  </si>
  <si>
    <t>AC7</t>
  </si>
  <si>
    <t>J1000</t>
  </si>
  <si>
    <t>Monitors</t>
  </si>
  <si>
    <t>A1 Gain</t>
  </si>
  <si>
    <t>A2 Gain</t>
  </si>
  <si>
    <t>A3 Gain</t>
  </si>
  <si>
    <t>A1 Bias</t>
  </si>
  <si>
    <t>A2 Bias</t>
  </si>
  <si>
    <t>A3 Bias</t>
  </si>
  <si>
    <t>Signal Level</t>
  </si>
  <si>
    <t>H3-01</t>
  </si>
  <si>
    <t>H3-02</t>
  </si>
  <si>
    <t>H3-03</t>
  </si>
  <si>
    <t>H3-04</t>
  </si>
  <si>
    <t>H3-06</t>
  </si>
  <si>
    <t>H3-07</t>
  </si>
  <si>
    <t>H3-08</t>
  </si>
  <si>
    <t>H3-10</t>
  </si>
  <si>
    <t>H3-11</t>
  </si>
  <si>
    <t>U1-15</t>
  </si>
  <si>
    <t>U1-16</t>
  </si>
  <si>
    <t>U1-17</t>
  </si>
  <si>
    <t>---</t>
  </si>
  <si>
    <t>H3-09</t>
  </si>
  <si>
    <t>H3-12</t>
  </si>
  <si>
    <t>U1-14</t>
  </si>
  <si>
    <t>A1 Level</t>
  </si>
  <si>
    <t>A2 Level</t>
  </si>
  <si>
    <t>A3 Level</t>
  </si>
  <si>
    <t>Input</t>
  </si>
  <si>
    <t>-10V to +10V</t>
  </si>
  <si>
    <t>0 to 20mA</t>
  </si>
  <si>
    <t>InputList</t>
  </si>
  <si>
    <t>Limits</t>
  </si>
  <si>
    <t>Limits of Adjustment</t>
  </si>
  <si>
    <t>E1-04</t>
  </si>
  <si>
    <r>
      <t>Maximum Frequency (F</t>
    </r>
    <r>
      <rPr>
        <b/>
        <vertAlign val="subscript"/>
        <sz val="11"/>
        <rFont val="Arial"/>
        <family val="2"/>
      </rPr>
      <t>Max</t>
    </r>
    <r>
      <rPr>
        <b/>
        <sz val="11"/>
        <rFont val="Arial"/>
        <family val="2"/>
      </rPr>
      <t>)</t>
    </r>
  </si>
  <si>
    <r>
      <t>% of F</t>
    </r>
    <r>
      <rPr>
        <vertAlign val="subscript"/>
        <sz val="10"/>
        <rFont val="Arial"/>
        <family val="2"/>
      </rPr>
      <t>Max</t>
    </r>
  </si>
  <si>
    <t>X</t>
  </si>
  <si>
    <t>Input Selection</t>
  </si>
  <si>
    <t>Enter</t>
  </si>
  <si>
    <t>↑↑↑↑</t>
  </si>
  <si>
    <r>
      <rPr>
        <b/>
        <sz val="12"/>
        <color indexed="10"/>
        <rFont val="Arial"/>
        <family val="2"/>
      </rPr>
      <t>Test</t>
    </r>
    <r>
      <rPr>
        <b/>
        <sz val="12"/>
        <rFont val="Arial"/>
        <family val="2"/>
      </rPr>
      <t xml:space="preserve"> Gain and Bias at Point (X,Y)</t>
    </r>
  </si>
  <si>
    <r>
      <rPr>
        <b/>
        <sz val="12"/>
        <color indexed="10"/>
        <rFont val="Arial"/>
        <family val="2"/>
      </rPr>
      <t>Enter</t>
    </r>
    <r>
      <rPr>
        <b/>
        <sz val="12"/>
        <rFont val="Arial"/>
        <family val="2"/>
      </rPr>
      <t xml:space="preserve"> the Values for X &amp; Y in Percent (%) or Natural Units</t>
    </r>
  </si>
  <si>
    <t>A1000 Input A2</t>
  </si>
  <si>
    <t>% of FMax</t>
  </si>
  <si>
    <t>Range:  0 to 20mA</t>
  </si>
  <si>
    <t>Pre-calculated Examples</t>
  </si>
  <si>
    <t>Consistency Table</t>
  </si>
  <si>
    <t>This uses the 0_to_20_mA input with a 4_to_20_mA transducer, and allows reading values less than 4.0 mA to compensate for 'negative' zero offset.  For example, a 3.9_to_19.9_mA input.</t>
  </si>
  <si>
    <t>Calculation Results
Gain &amp; Bias</t>
  </si>
  <si>
    <t>Range:  0 to 10V</t>
  </si>
  <si>
    <t>Allows V1000 which has no negative voltage capability to do bipolar speed control.  5.0 Volts is 0.0 rpm.</t>
  </si>
  <si>
    <t>G7 Input A2</t>
  </si>
  <si>
    <t>A1000 Input A3</t>
  </si>
  <si>
    <t>Convert A3 to a 4_to_20_mA input with a 255Ω resistor and gain and bias settings.
255Ω || 20,000Ω = 250Ω.
4 mA * 250Ω = 1.0 Volts = 10%
20 mA * 250Ω = 5.0 Volts = 50%</t>
  </si>
  <si>
    <t>Reversed transducer example:
20% on input = 100% out
80% on input = 0% out
This requires negative gain capability.
A1000, V1000, &amp; J1000 support negative gain and bias &gt; 100%.</t>
  </si>
  <si>
    <t>Enter Percents =&gt;</t>
  </si>
  <si>
    <t>Enter V/I In, Hz Out =&gt;</t>
  </si>
  <si>
    <t>Enter % In, Hz Out =&gt;</t>
  </si>
  <si>
    <t>Inverting Transducer Signal</t>
  </si>
  <si>
    <r>
      <t xml:space="preserve">Inverting Transducer Signal </t>
    </r>
    <r>
      <rPr>
        <b/>
        <sz val="10"/>
        <color indexed="10"/>
        <rFont val="Arial"/>
        <family val="2"/>
      </rPr>
      <t>Does Not Work</t>
    </r>
  </si>
  <si>
    <t>Convert Voltage Input to 4_to_20_mA</t>
  </si>
  <si>
    <t>Bipolar Speed Control for V1000</t>
  </si>
  <si>
    <t>V1000 Input A1</t>
  </si>
  <si>
    <t>4_to_20_mA with negative offset</t>
  </si>
  <si>
    <t>Reversed transducer example:
G7, F7, AC7, P7, E7, G5, G5HHP do not support negative gain setting nor bias setting greater than 99.9%.
Use '1000 Series for this.</t>
  </si>
  <si>
    <t>Both Input &amp; Output</t>
  </si>
  <si>
    <t>Expressed in %</t>
  </si>
  <si>
    <t>in Natural Units</t>
  </si>
  <si>
    <t>Input in %</t>
  </si>
  <si>
    <t>Output in Hz</t>
  </si>
  <si>
    <t>Data Entry Schemes</t>
  </si>
  <si>
    <t>Model (A1 on F7, G7, P7, E7, AC7)</t>
  </si>
  <si>
    <t>Analog Input Simple Model</t>
  </si>
  <si>
    <r>
      <t xml:space="preserve">  X</t>
    </r>
    <r>
      <rPr>
        <vertAlign val="subscript"/>
        <sz val="12"/>
        <rFont val="Arial"/>
        <family val="2"/>
      </rPr>
      <t>1</t>
    </r>
    <r>
      <rPr>
        <sz val="12"/>
        <rFont val="Arial"/>
        <family val="2"/>
      </rPr>
      <t xml:space="preserve"> and X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 xml:space="preserve"> are the reading from the analog inputs for two points on the sensor curve in percent of input range.</t>
    </r>
  </si>
  <si>
    <r>
      <t xml:space="preserve">  Y</t>
    </r>
    <r>
      <rPr>
        <vertAlign val="subscript"/>
        <sz val="12"/>
        <rFont val="Arial"/>
        <family val="2"/>
      </rPr>
      <t>1</t>
    </r>
    <r>
      <rPr>
        <sz val="12"/>
        <rFont val="Arial"/>
        <family val="2"/>
      </rPr>
      <t xml:space="preserve"> and Y</t>
    </r>
    <r>
      <rPr>
        <vertAlign val="subscript"/>
        <sz val="12"/>
        <rFont val="Arial"/>
        <family val="2"/>
      </rPr>
      <t>2</t>
    </r>
    <r>
      <rPr>
        <sz val="12"/>
        <rFont val="Arial"/>
        <family val="2"/>
      </rPr>
      <t xml:space="preserve"> are the desired output associated with X1 and X2 respectively given in percent of output range.</t>
    </r>
  </si>
  <si>
    <r>
      <t>Analog Input Calibration Formula -- Provides Gain &amp; Bias Values based on Input</t>
    </r>
    <r>
      <rPr>
        <b/>
        <sz val="18"/>
        <rFont val="Arial"/>
        <family val="2"/>
      </rPr>
      <t xml:space="preserve"> - Response Requirements</t>
    </r>
  </si>
  <si>
    <r>
      <t>Use this sheet to calculate Gain &amp; Bias values to match a transducer output</t>
    </r>
    <r>
      <rPr>
        <b/>
        <vertAlign val="superscript"/>
        <sz val="14"/>
        <rFont val="Arial"/>
        <family val="2"/>
      </rPr>
      <t>1</t>
    </r>
    <r>
      <rPr>
        <b/>
        <sz val="14"/>
        <rFont val="Arial"/>
        <family val="2"/>
      </rPr>
      <t xml:space="preserve"> to Frequency Command or PID feedback requirements.</t>
    </r>
  </si>
  <si>
    <t>L1000</t>
  </si>
  <si>
    <t>U1000</t>
  </si>
  <si>
    <t>GA800</t>
  </si>
  <si>
    <t>H3-05</t>
  </si>
  <si>
    <t>P1000</t>
  </si>
  <si>
    <t>GA500</t>
  </si>
  <si>
    <t>ParameterTable (revised 2026-01-29 to include GA800, GA500, FP600, L1000, P1000)</t>
  </si>
  <si>
    <t>FP605</t>
  </si>
  <si>
    <t>Original ParameterTable as of 2011-06-03 to 2026-01-29</t>
  </si>
  <si>
    <t>Consistency Table (2011-03-11 to 2026-01-29)</t>
  </si>
  <si>
    <t>G5_A1</t>
  </si>
  <si>
    <t>G5HHP_A1</t>
  </si>
  <si>
    <t>F7_A1</t>
  </si>
  <si>
    <t>P7_A1</t>
  </si>
  <si>
    <t>E7_A1</t>
  </si>
  <si>
    <t>G7_A1</t>
  </si>
  <si>
    <t>AC7_A1</t>
  </si>
  <si>
    <t>J1000_A1</t>
  </si>
  <si>
    <t>V1000_A1</t>
  </si>
  <si>
    <t>A1000_A1</t>
  </si>
  <si>
    <t>G5_A2</t>
  </si>
  <si>
    <t>G5HHP_A2</t>
  </si>
  <si>
    <t>F7_A2</t>
  </si>
  <si>
    <t>P7_A2</t>
  </si>
  <si>
    <t>E7_A2</t>
  </si>
  <si>
    <t>G7_A2</t>
  </si>
  <si>
    <t>AC7_A2</t>
  </si>
  <si>
    <t>V1000_A2</t>
  </si>
  <si>
    <t>A1000_A2</t>
  </si>
  <si>
    <t>G5_A3</t>
  </si>
  <si>
    <t>G5HHP_A3</t>
  </si>
  <si>
    <t>F7_A3</t>
  </si>
  <si>
    <t>G7_A3</t>
  </si>
  <si>
    <t>AC7_A3</t>
  </si>
  <si>
    <t>A1000_A3</t>
  </si>
  <si>
    <t>Model (A1 on A1000, V1000, J1000, L1000, P1000, U1000, GA800, GA500, FP605 )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</si>
</sst>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%"/>
    <numFmt numFmtId="166" formatCode="yyyy\-mm\-dd"/>
  </numFmts>
  <fonts count="3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vertAlign val="subscript"/>
      <sz val="12"/>
      <name val="Arial"/>
      <family val="2"/>
    </font>
    <font>
      <b/>
      <sz val="18"/>
      <color indexed="26"/>
      <name val="Arial"/>
      <family val="2"/>
    </font>
    <font>
      <b/>
      <sz val="10"/>
      <color indexed="17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vertAlign val="subscript"/>
      <sz val="11"/>
      <name val="Arial"/>
      <family val="2"/>
    </font>
    <font>
      <vertAlign val="subscript"/>
      <sz val="10"/>
      <name val="Arial"/>
      <family val="2"/>
    </font>
    <font>
      <vertAlign val="subscript"/>
      <sz val="12"/>
      <name val="Arial"/>
      <family val="2"/>
    </font>
    <font>
      <b/>
      <sz val="12"/>
      <color indexed="1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vertAlign val="superscript"/>
      <sz val="14"/>
      <name val="Arial"/>
      <family val="2"/>
    </font>
    <font>
      <sz val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6600"/>
      <name val="Arial"/>
      <family val="2"/>
    </font>
    <font>
      <b/>
      <sz val="10"/>
      <color rgb="FFC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0" fontId="2" fillId="2" borderId="3" xfId="0" applyFont="1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2" borderId="5" xfId="0" quotePrefix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Continuous" vertical="center" wrapText="1"/>
    </xf>
    <xf numFmtId="0" fontId="0" fillId="2" borderId="5" xfId="0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165" fontId="11" fillId="2" borderId="5" xfId="1" applyNumberFormat="1" applyFont="1" applyFill="1" applyBorder="1" applyAlignment="1">
      <alignment horizontal="center" vertical="center"/>
    </xf>
    <xf numFmtId="165" fontId="11" fillId="2" borderId="5" xfId="1" quotePrefix="1" applyNumberFormat="1" applyFont="1" applyFill="1" applyBorder="1" applyAlignment="1">
      <alignment horizontal="center" vertical="center"/>
    </xf>
    <xf numFmtId="0" fontId="0" fillId="2" borderId="9" xfId="0" quotePrefix="1" applyFill="1" applyBorder="1" applyAlignment="1">
      <alignment horizontal="center" vertical="center"/>
    </xf>
    <xf numFmtId="0" fontId="11" fillId="2" borderId="10" xfId="0" quotePrefix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65" fontId="0" fillId="2" borderId="5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165" fontId="0" fillId="0" borderId="5" xfId="1" applyNumberFormat="1" applyFont="1" applyFill="1" applyBorder="1" applyAlignment="1">
      <alignment horizontal="center" vertical="center"/>
    </xf>
    <xf numFmtId="165" fontId="2" fillId="2" borderId="5" xfId="1" quotePrefix="1" applyNumberFormat="1" applyFont="1" applyFill="1" applyBorder="1" applyAlignment="1">
      <alignment horizontal="center" vertical="center"/>
    </xf>
    <xf numFmtId="0" fontId="11" fillId="2" borderId="9" xfId="0" quotePrefix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0" xfId="0" applyFont="1" applyAlignment="1">
      <alignment horizontal="left" vertical="center"/>
    </xf>
    <xf numFmtId="165" fontId="4" fillId="6" borderId="5" xfId="1" applyNumberFormat="1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Continuous" vertical="center" wrapText="1"/>
    </xf>
    <xf numFmtId="164" fontId="4" fillId="6" borderId="5" xfId="1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Continuous" vertical="center"/>
    </xf>
    <xf numFmtId="0" fontId="14" fillId="0" borderId="3" xfId="0" applyFont="1" applyBorder="1" applyAlignment="1">
      <alignment horizontal="centerContinuous" vertical="center"/>
    </xf>
    <xf numFmtId="0" fontId="14" fillId="0" borderId="1" xfId="0" applyFont="1" applyBorder="1" applyAlignment="1">
      <alignment horizontal="centerContinuous" vertical="center"/>
    </xf>
    <xf numFmtId="0" fontId="4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left" vertical="center"/>
    </xf>
    <xf numFmtId="164" fontId="4" fillId="0" borderId="17" xfId="0" applyNumberFormat="1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6" xfId="1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5" fontId="0" fillId="0" borderId="7" xfId="1" applyNumberFormat="1" applyFont="1" applyFill="1" applyBorder="1" applyAlignment="1">
      <alignment horizontal="center" vertical="center"/>
    </xf>
    <xf numFmtId="165" fontId="0" fillId="0" borderId="8" xfId="1" applyNumberFormat="1" applyFont="1" applyFill="1" applyBorder="1" applyAlignment="1">
      <alignment horizontal="center" vertical="center"/>
    </xf>
    <xf numFmtId="165" fontId="6" fillId="5" borderId="5" xfId="1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Continuous" vertical="center" wrapText="1"/>
    </xf>
    <xf numFmtId="0" fontId="2" fillId="8" borderId="5" xfId="0" applyFont="1" applyFill="1" applyBorder="1" applyAlignment="1">
      <alignment horizontal="centerContinuous" vertical="center"/>
    </xf>
    <xf numFmtId="0" fontId="2" fillId="8" borderId="5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164" fontId="2" fillId="8" borderId="5" xfId="1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Continuous" vertical="center"/>
    </xf>
    <xf numFmtId="0" fontId="2" fillId="7" borderId="5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164" fontId="2" fillId="7" borderId="5" xfId="1" applyNumberFormat="1" applyFont="1" applyFill="1" applyBorder="1" applyAlignment="1">
      <alignment horizontal="center" vertical="center"/>
    </xf>
    <xf numFmtId="165" fontId="2" fillId="7" borderId="5" xfId="1" applyNumberFormat="1" applyFont="1" applyFill="1" applyBorder="1" applyAlignment="1">
      <alignment horizontal="center" vertical="center"/>
    </xf>
    <xf numFmtId="165" fontId="2" fillId="8" borderId="5" xfId="1" applyNumberFormat="1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Continuous" vertical="center" wrapText="1"/>
    </xf>
    <xf numFmtId="0" fontId="2" fillId="9" borderId="5" xfId="0" applyFont="1" applyFill="1" applyBorder="1" applyAlignment="1">
      <alignment horizontal="centerContinuous" vertical="center"/>
    </xf>
    <xf numFmtId="0" fontId="2" fillId="9" borderId="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164" fontId="2" fillId="9" borderId="5" xfId="1" applyNumberFormat="1" applyFont="1" applyFill="1" applyBorder="1" applyAlignment="1">
      <alignment horizontal="center" vertical="center"/>
    </xf>
    <xf numFmtId="165" fontId="2" fillId="9" borderId="5" xfId="1" applyNumberFormat="1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Continuous" vertical="center" wrapText="1"/>
    </xf>
    <xf numFmtId="0" fontId="0" fillId="0" borderId="19" xfId="0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2" fillId="11" borderId="5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Continuous" vertical="center" wrapText="1"/>
    </xf>
    <xf numFmtId="0" fontId="6" fillId="11" borderId="5" xfId="0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11" borderId="27" xfId="0" applyFont="1" applyFill="1" applyBorder="1" applyAlignment="1">
      <alignment horizontal="centerContinuous" vertical="center" wrapText="1"/>
    </xf>
    <xf numFmtId="0" fontId="2" fillId="11" borderId="28" xfId="0" applyFont="1" applyFill="1" applyBorder="1" applyAlignment="1">
      <alignment horizontal="centerContinuous" vertical="center" wrapText="1"/>
    </xf>
    <xf numFmtId="0" fontId="0" fillId="0" borderId="29" xfId="0" applyBorder="1"/>
    <xf numFmtId="0" fontId="0" fillId="0" borderId="30" xfId="0" applyBorder="1" applyAlignment="1">
      <alignment vertical="center"/>
    </xf>
    <xf numFmtId="0" fontId="0" fillId="0" borderId="29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31" xfId="0" applyBorder="1" applyAlignment="1">
      <alignment vertical="center"/>
    </xf>
    <xf numFmtId="0" fontId="11" fillId="0" borderId="29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Continuous" vertical="center" wrapText="1"/>
    </xf>
    <xf numFmtId="0" fontId="2" fillId="0" borderId="5" xfId="0" applyFont="1" applyBorder="1" applyAlignment="1">
      <alignment vertical="center"/>
    </xf>
    <xf numFmtId="165" fontId="4" fillId="6" borderId="5" xfId="1" applyNumberFormat="1" applyFont="1" applyFill="1" applyBorder="1" applyAlignment="1" applyProtection="1">
      <alignment horizontal="center" vertical="center"/>
    </xf>
    <xf numFmtId="164" fontId="2" fillId="7" borderId="5" xfId="1" applyNumberFormat="1" applyFont="1" applyFill="1" applyBorder="1" applyAlignment="1" applyProtection="1">
      <alignment horizontal="center" vertical="center"/>
    </xf>
    <xf numFmtId="164" fontId="2" fillId="9" borderId="5" xfId="1" applyNumberFormat="1" applyFont="1" applyFill="1" applyBorder="1" applyAlignment="1" applyProtection="1">
      <alignment horizontal="center" vertical="center"/>
    </xf>
    <xf numFmtId="165" fontId="6" fillId="5" borderId="5" xfId="1" applyNumberFormat="1" applyFont="1" applyFill="1" applyBorder="1" applyAlignment="1" applyProtection="1">
      <alignment horizontal="center" vertical="center"/>
    </xf>
    <xf numFmtId="164" fontId="2" fillId="8" borderId="5" xfId="1" applyNumberFormat="1" applyFont="1" applyFill="1" applyBorder="1" applyAlignment="1" applyProtection="1">
      <alignment horizontal="center" vertical="center"/>
    </xf>
    <xf numFmtId="165" fontId="2" fillId="8" borderId="5" xfId="1" applyNumberFormat="1" applyFont="1" applyFill="1" applyBorder="1" applyAlignment="1" applyProtection="1">
      <alignment horizontal="center" vertical="center"/>
    </xf>
    <xf numFmtId="165" fontId="28" fillId="12" borderId="5" xfId="1" applyNumberFormat="1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165" fontId="2" fillId="7" borderId="5" xfId="1" applyNumberFormat="1" applyFont="1" applyFill="1" applyBorder="1" applyAlignment="1" applyProtection="1">
      <alignment horizontal="center" vertical="center"/>
    </xf>
    <xf numFmtId="164" fontId="4" fillId="6" borderId="5" xfId="1" applyNumberFormat="1" applyFont="1" applyFill="1" applyBorder="1" applyAlignment="1" applyProtection="1">
      <alignment horizontal="center" vertical="center"/>
    </xf>
    <xf numFmtId="165" fontId="2" fillId="9" borderId="5" xfId="1" applyNumberFormat="1" applyFont="1" applyFill="1" applyBorder="1" applyAlignment="1" applyProtection="1">
      <alignment horizontal="center" vertical="center"/>
    </xf>
    <xf numFmtId="0" fontId="29" fillId="0" borderId="0" xfId="0" applyFont="1" applyAlignment="1">
      <alignment vertical="center"/>
    </xf>
    <xf numFmtId="0" fontId="29" fillId="0" borderId="32" xfId="0" applyFont="1" applyBorder="1" applyAlignment="1">
      <alignment vertical="center"/>
    </xf>
    <xf numFmtId="0" fontId="2" fillId="0" borderId="33" xfId="0" applyFont="1" applyBorder="1" applyAlignment="1">
      <alignment horizontal="right" vertical="center"/>
    </xf>
    <xf numFmtId="0" fontId="20" fillId="13" borderId="34" xfId="0" applyFont="1" applyFill="1" applyBorder="1" applyAlignment="1">
      <alignment horizontal="centerContinuous" vertical="center" wrapText="1"/>
    </xf>
    <xf numFmtId="0" fontId="20" fillId="13" borderId="32" xfId="0" applyFont="1" applyFill="1" applyBorder="1" applyAlignment="1">
      <alignment horizontal="centerContinuous" vertical="center" wrapText="1"/>
    </xf>
    <xf numFmtId="0" fontId="20" fillId="13" borderId="35" xfId="0" applyFont="1" applyFill="1" applyBorder="1" applyAlignment="1">
      <alignment horizontal="centerContinuous" vertical="center" wrapText="1"/>
    </xf>
    <xf numFmtId="0" fontId="6" fillId="0" borderId="4" xfId="0" applyFont="1" applyBorder="1" applyAlignment="1">
      <alignment horizontal="centerContinuous" vertical="center" wrapText="1"/>
    </xf>
    <xf numFmtId="0" fontId="11" fillId="14" borderId="10" xfId="0" applyFont="1" applyFill="1" applyBorder="1" applyAlignment="1">
      <alignment horizontal="center"/>
    </xf>
    <xf numFmtId="0" fontId="11" fillId="14" borderId="36" xfId="0" applyFont="1" applyFill="1" applyBorder="1" applyAlignment="1">
      <alignment horizontal="center" vertical="top"/>
    </xf>
    <xf numFmtId="0" fontId="21" fillId="13" borderId="12" xfId="0" applyFont="1" applyFill="1" applyBorder="1" applyAlignment="1">
      <alignment horizontal="centerContinuous" vertical="center" wrapText="1"/>
    </xf>
    <xf numFmtId="0" fontId="21" fillId="13" borderId="13" xfId="0" applyFont="1" applyFill="1" applyBorder="1" applyAlignment="1">
      <alignment horizontal="centerContinuous" vertical="center" wrapText="1"/>
    </xf>
    <xf numFmtId="0" fontId="21" fillId="13" borderId="31" xfId="0" applyFont="1" applyFill="1" applyBorder="1" applyAlignment="1">
      <alignment horizontal="centerContinuous" vertical="center" wrapText="1"/>
    </xf>
    <xf numFmtId="165" fontId="11" fillId="16" borderId="5" xfId="1" applyNumberFormat="1" applyFont="1" applyFill="1" applyBorder="1" applyAlignment="1">
      <alignment horizontal="center" vertical="center"/>
    </xf>
    <xf numFmtId="165" fontId="11" fillId="17" borderId="5" xfId="1" applyNumberFormat="1" applyFont="1" applyFill="1" applyBorder="1" applyAlignment="1">
      <alignment horizontal="center" vertical="center"/>
    </xf>
    <xf numFmtId="165" fontId="11" fillId="11" borderId="5" xfId="1" applyNumberFormat="1" applyFont="1" applyFill="1" applyBorder="1" applyAlignment="1">
      <alignment horizontal="center" vertical="center"/>
    </xf>
    <xf numFmtId="165" fontId="11" fillId="11" borderId="5" xfId="1" quotePrefix="1" applyNumberFormat="1" applyFont="1" applyFill="1" applyBorder="1" applyAlignment="1">
      <alignment horizontal="center" vertical="center"/>
    </xf>
    <xf numFmtId="166" fontId="30" fillId="0" borderId="0" xfId="0" applyNumberFormat="1" applyFont="1" applyAlignment="1">
      <alignment horizontal="center"/>
    </xf>
    <xf numFmtId="165" fontId="31" fillId="2" borderId="5" xfId="1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 wrapText="1"/>
    </xf>
    <xf numFmtId="0" fontId="11" fillId="0" borderId="37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2" fillId="15" borderId="26" xfId="0" applyFont="1" applyFill="1" applyBorder="1" applyAlignment="1">
      <alignment horizontal="center" vertical="center" wrapText="1"/>
    </xf>
    <xf numFmtId="0" fontId="2" fillId="15" borderId="28" xfId="0" applyFont="1" applyFill="1" applyBorder="1" applyAlignment="1">
      <alignment horizontal="center" vertical="center" wrapText="1"/>
    </xf>
    <xf numFmtId="0" fontId="29" fillId="12" borderId="37" xfId="0" applyFont="1" applyFill="1" applyBorder="1" applyAlignment="1">
      <alignment vertical="center" wrapText="1"/>
    </xf>
    <xf numFmtId="0" fontId="12" fillId="0" borderId="30" xfId="0" applyFont="1" applyBorder="1"/>
    <xf numFmtId="0" fontId="12" fillId="0" borderId="0" xfId="0" applyFont="1"/>
    <xf numFmtId="0" fontId="12" fillId="0" borderId="29" xfId="0" applyFont="1" applyBorder="1"/>
    <xf numFmtId="0" fontId="12" fillId="0" borderId="12" xfId="0" applyFont="1" applyBorder="1"/>
    <xf numFmtId="0" fontId="12" fillId="0" borderId="13" xfId="0" applyFont="1" applyBorder="1"/>
    <xf numFmtId="0" fontId="12" fillId="0" borderId="31" xfId="0" applyFont="1" applyBorder="1"/>
    <xf numFmtId="0" fontId="24" fillId="0" borderId="32" xfId="0" applyFont="1" applyBorder="1" applyAlignment="1">
      <alignment horizontal="left" vertical="center"/>
    </xf>
    <xf numFmtId="0" fontId="24" fillId="0" borderId="35" xfId="0" applyFont="1" applyBorder="1" applyAlignment="1">
      <alignment horizontal="left" vertical="center"/>
    </xf>
    <xf numFmtId="0" fontId="24" fillId="0" borderId="13" xfId="0" applyFont="1" applyBorder="1" applyAlignment="1">
      <alignment horizontal="left" vertical="center"/>
    </xf>
    <xf numFmtId="0" fontId="24" fillId="0" borderId="31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34" xfId="0" applyBorder="1"/>
    <xf numFmtId="0" fontId="0" fillId="0" borderId="32" xfId="0" applyBorder="1"/>
    <xf numFmtId="0" fontId="29" fillId="0" borderId="30" xfId="0" applyFont="1" applyBorder="1" applyAlignment="1">
      <alignment vertical="center"/>
    </xf>
    <xf numFmtId="0" fontId="29" fillId="0" borderId="0" xfId="0" applyFont="1" applyAlignment="1">
      <alignment vertical="center"/>
    </xf>
  </cellXfs>
  <cellStyles count="2">
    <cellStyle name="Normal" xfId="0" builtinId="0"/>
    <cellStyle name="Percent" xfId="1" builtinId="5"/>
  </cellStyles>
  <dxfs count="10">
    <dxf>
      <font>
        <strike val="0"/>
        <condense val="0"/>
        <extend val="0"/>
        <color indexed="10"/>
      </font>
      <fill>
        <patternFill>
          <bgColor indexed="51"/>
        </patternFill>
      </fill>
    </dxf>
    <dxf>
      <font>
        <strike val="0"/>
        <condense val="0"/>
        <extend val="0"/>
        <color indexed="10"/>
      </font>
      <fill>
        <patternFill>
          <bgColor indexed="51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strike val="0"/>
        <condense val="0"/>
        <extend val="0"/>
        <color indexed="10"/>
      </font>
      <fill>
        <patternFill>
          <bgColor indexed="51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strike val="0"/>
        <condense val="0"/>
        <extend val="0"/>
        <color indexed="10"/>
      </font>
      <fill>
        <patternFill>
          <bgColor indexed="51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542925</xdr:colOff>
      <xdr:row>3</xdr:row>
      <xdr:rowOff>28575</xdr:rowOff>
    </xdr:from>
    <xdr:to>
      <xdr:col>15</xdr:col>
      <xdr:colOff>447675</xdr:colOff>
      <xdr:row>6</xdr:row>
      <xdr:rowOff>771525</xdr:rowOff>
    </xdr:to>
    <xdr:grpSp>
      <xdr:nvGrpSpPr>
        <xdr:cNvPr id="5052" name="Group 22">
          <a:extLst>
            <a:ext uri="{FF2B5EF4-FFF2-40B4-BE49-F238E27FC236}">
              <a16:creationId xmlns:a16="http://schemas.microsoft.com/office/drawing/2014/main" id="{00000000-0008-0000-0100-0000BC130000}"/>
            </a:ext>
          </a:extLst>
        </xdr:cNvPr>
        <xdr:cNvGrpSpPr>
          <a:grpSpLocks/>
        </xdr:cNvGrpSpPr>
      </xdr:nvGrpSpPr>
      <xdr:grpSpPr bwMode="auto">
        <a:xfrm>
          <a:off x="8317706" y="719138"/>
          <a:ext cx="2714625" cy="2064543"/>
          <a:chOff x="9144001" y="1400329"/>
          <a:chExt cx="2645102" cy="1902547"/>
        </a:xfrm>
      </xdr:grpSpPr>
      <xdr:sp macro="" textlink="">
        <xdr:nvSpPr>
          <xdr:cNvPr id="5057" name="Rounded Rectangle 24">
            <a:extLst>
              <a:ext uri="{FF2B5EF4-FFF2-40B4-BE49-F238E27FC236}">
                <a16:creationId xmlns:a16="http://schemas.microsoft.com/office/drawing/2014/main" id="{00000000-0008-0000-0100-0000C1130000}"/>
              </a:ext>
            </a:extLst>
          </xdr:cNvPr>
          <xdr:cNvSpPr>
            <a:spLocks noChangeArrowheads="1"/>
          </xdr:cNvSpPr>
        </xdr:nvSpPr>
        <xdr:spPr bwMode="auto">
          <a:xfrm>
            <a:off x="9144001" y="1400329"/>
            <a:ext cx="2645102" cy="1902547"/>
          </a:xfrm>
          <a:prstGeom prst="roundRect">
            <a:avLst>
              <a:gd name="adj" fmla="val 16667"/>
            </a:avLst>
          </a:prstGeom>
          <a:solidFill>
            <a:srgbClr val="EBF1DE"/>
          </a:solidFill>
          <a:ln w="9525" algn="ctr">
            <a:solidFill>
              <a:srgbClr val="000000"/>
            </a:solidFill>
            <a:round/>
            <a:headEnd/>
            <a:tailEnd/>
          </a:ln>
        </xdr:spPr>
      </xdr:sp>
      <xdr:grpSp>
        <xdr:nvGrpSpPr>
          <xdr:cNvPr id="5058" name="Group 23">
            <a:extLst>
              <a:ext uri="{FF2B5EF4-FFF2-40B4-BE49-F238E27FC236}">
                <a16:creationId xmlns:a16="http://schemas.microsoft.com/office/drawing/2014/main" id="{00000000-0008-0000-0100-0000C2130000}"/>
              </a:ext>
            </a:extLst>
          </xdr:cNvPr>
          <xdr:cNvGrpSpPr>
            <a:grpSpLocks noChangeAspect="1"/>
          </xdr:cNvGrpSpPr>
        </xdr:nvGrpSpPr>
        <xdr:grpSpPr bwMode="auto">
          <a:xfrm>
            <a:off x="9168216" y="1461341"/>
            <a:ext cx="2506410" cy="1823186"/>
            <a:chOff x="19556730" y="800100"/>
            <a:chExt cx="2495550" cy="1828800"/>
          </a:xfrm>
        </xdr:grpSpPr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SpPr txBox="1"/>
          </xdr:nvSpPr>
          <xdr:spPr>
            <a:xfrm>
              <a:off x="20009795" y="2382249"/>
              <a:ext cx="367058" cy="238551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en-US" sz="1100"/>
                <a:t>X</a:t>
              </a:r>
              <a:r>
                <a:rPr lang="en-US" sz="1100" baseline="-25000"/>
                <a:t>1</a:t>
              </a:r>
            </a:p>
          </xdr:txBody>
        </xdr:sp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SpPr txBox="1"/>
          </xdr:nvSpPr>
          <xdr:spPr>
            <a:xfrm>
              <a:off x="21505556" y="2382249"/>
              <a:ext cx="357882" cy="238551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en-US" sz="1100"/>
                <a:t>X</a:t>
              </a:r>
              <a:r>
                <a:rPr lang="en-US" sz="1100" baseline="-25000"/>
                <a:t>2</a:t>
              </a:r>
            </a:p>
          </xdr:txBody>
        </xdr:sp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:cNvPr>
            <xdr:cNvSpPr txBox="1"/>
          </xdr:nvSpPr>
          <xdr:spPr>
            <a:xfrm>
              <a:off x="19560149" y="1869807"/>
              <a:ext cx="357882" cy="229715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r"/>
              <a:r>
                <a:rPr lang="en-US" sz="1100"/>
                <a:t>Y</a:t>
              </a:r>
              <a:r>
                <a:rPr lang="en-US" sz="1100" baseline="-25000"/>
                <a:t>1</a:t>
              </a:r>
            </a:p>
          </xdr:txBody>
        </xdr:sp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 txBox="1"/>
          </xdr:nvSpPr>
          <xdr:spPr>
            <a:xfrm>
              <a:off x="19569326" y="1003956"/>
              <a:ext cx="357882" cy="229715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r"/>
              <a:r>
                <a:rPr lang="en-US" sz="1100"/>
                <a:t>Y</a:t>
              </a:r>
              <a:r>
                <a:rPr lang="en-US" sz="1100" baseline="-25000"/>
                <a:t>2</a:t>
              </a:r>
            </a:p>
          </xdr:txBody>
        </xdr:sp>
        <xdr:cxnSp macro="">
          <xdr:nvCxnSpPr>
            <xdr:cNvPr id="4" name="Straight Connector 3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CxnSpPr/>
          </xdr:nvCxnSpPr>
          <xdr:spPr bwMode="auto">
            <a:xfrm rot="5400000">
              <a:off x="19101797" y="1644509"/>
              <a:ext cx="1687525" cy="0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6" name="Straight Connector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CxnSpPr/>
          </xdr:nvCxnSpPr>
          <xdr:spPr bwMode="auto">
            <a:xfrm>
              <a:off x="19826266" y="2346908"/>
              <a:ext cx="2229877" cy="0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5065" name="Straight Connector 7">
              <a:extLst>
                <a:ext uri="{FF2B5EF4-FFF2-40B4-BE49-F238E27FC236}">
                  <a16:creationId xmlns:a16="http://schemas.microsoft.com/office/drawing/2014/main" id="{00000000-0008-0000-0100-0000C9130000}"/>
                </a:ext>
              </a:extLst>
            </xdr:cNvPr>
            <xdr:cNvCxnSpPr>
              <a:cxnSpLocks noChangeShapeType="1"/>
            </xdr:cNvCxnSpPr>
          </xdr:nvCxnSpPr>
          <xdr:spPr bwMode="auto">
            <a:xfrm flipV="1">
              <a:off x="19888200" y="990600"/>
              <a:ext cx="2007870" cy="1154430"/>
            </a:xfrm>
            <a:prstGeom prst="line">
              <a:avLst/>
            </a:prstGeom>
            <a:noFill/>
            <a:ln w="19050" algn="ctr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cxnSp>
        <xdr:cxnSp macro="">
          <xdr:nvCxnSpPr>
            <xdr:cNvPr id="10" name="Straight Connector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CxnSpPr/>
          </xdr:nvCxnSpPr>
          <xdr:spPr bwMode="auto">
            <a:xfrm rot="16200000" flipH="1">
              <a:off x="19941179" y="2165787"/>
              <a:ext cx="485936" cy="0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Straight Connector 11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CxnSpPr/>
          </xdr:nvCxnSpPr>
          <xdr:spPr bwMode="auto">
            <a:xfrm rot="10800000" flipV="1">
              <a:off x="19872148" y="1975829"/>
              <a:ext cx="376234" cy="8835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" name="Straight Connector 14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CxnSpPr/>
          </xdr:nvCxnSpPr>
          <xdr:spPr bwMode="auto">
            <a:xfrm rot="16200000" flipH="1">
              <a:off x="21008604" y="1737108"/>
              <a:ext cx="1351787" cy="9176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7" name="Straight Connector 16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CxnSpPr/>
          </xdr:nvCxnSpPr>
          <xdr:spPr bwMode="auto">
            <a:xfrm rot="10800000">
              <a:off x="19890501" y="1118814"/>
              <a:ext cx="1844466" cy="0"/>
            </a:xfrm>
            <a:prstGeom prst="line">
              <a:avLst/>
            </a:prstGeom>
            <a:ln>
              <a:headEnd type="none" w="med" len="med"/>
              <a:tailEnd type="non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 txBox="1"/>
          </xdr:nvSpPr>
          <xdr:spPr>
            <a:xfrm>
              <a:off x="20560382" y="2417590"/>
              <a:ext cx="651528" cy="212045"/>
            </a:xfrm>
            <a:prstGeom prst="rect">
              <a:avLst/>
            </a:prstGeom>
            <a:solidFill>
              <a:schemeClr val="accent3">
                <a:lumMod val="20000"/>
                <a:lumOff val="8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ctr"/>
            <a:lstStyle/>
            <a:p>
              <a:pPr algn="ctr"/>
              <a:r>
                <a:rPr lang="en-US" sz="1100"/>
                <a:t>Input</a:t>
              </a:r>
            </a:p>
          </xdr:txBody>
        </xdr:sp>
      </xdr:grpSp>
    </xdr:grpSp>
    <xdr:clientData/>
  </xdr:twoCellAnchor>
  <xdr:twoCellAnchor editAs="oneCell">
    <xdr:from>
      <xdr:col>15</xdr:col>
      <xdr:colOff>371475</xdr:colOff>
      <xdr:row>9</xdr:row>
      <xdr:rowOff>95251</xdr:rowOff>
    </xdr:from>
    <xdr:to>
      <xdr:col>16</xdr:col>
      <xdr:colOff>2229360</xdr:colOff>
      <xdr:row>14</xdr:row>
      <xdr:rowOff>164225</xdr:rowOff>
    </xdr:to>
    <xdr:pic>
      <xdr:nvPicPr>
        <xdr:cNvPr id="5053" name="Picture 22" descr="A1 Simple Bias &amp; Gain Model ('1000 Series).gif">
          <a:extLst>
            <a:ext uri="{FF2B5EF4-FFF2-40B4-BE49-F238E27FC236}">
              <a16:creationId xmlns:a16="http://schemas.microsoft.com/office/drawing/2014/main" id="{00000000-0008-0000-0100-0000BD1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303" y="3182665"/>
          <a:ext cx="2503833" cy="1185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453368</xdr:colOff>
      <xdr:row>16</xdr:row>
      <xdr:rowOff>124263</xdr:rowOff>
    </xdr:from>
    <xdr:to>
      <xdr:col>16</xdr:col>
      <xdr:colOff>2284653</xdr:colOff>
      <xdr:row>22</xdr:row>
      <xdr:rowOff>229913</xdr:rowOff>
    </xdr:to>
    <xdr:pic>
      <xdr:nvPicPr>
        <xdr:cNvPr id="5054" name="Picture 23" descr="A1 Simple Bias &amp; Gain Model ('7 Series).gif">
          <a:extLst>
            <a:ext uri="{FF2B5EF4-FFF2-40B4-BE49-F238E27FC236}">
              <a16:creationId xmlns:a16="http://schemas.microsoft.com/office/drawing/2014/main" id="{00000000-0008-0000-0100-0000BE1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73196" y="5050987"/>
          <a:ext cx="2477233" cy="1156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3590</xdr:colOff>
      <xdr:row>3</xdr:row>
      <xdr:rowOff>82507</xdr:rowOff>
    </xdr:from>
    <xdr:to>
      <xdr:col>17</xdr:col>
      <xdr:colOff>2137</xdr:colOff>
      <xdr:row>5</xdr:row>
      <xdr:rowOff>418467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1517586" y="788277"/>
          <a:ext cx="2303518" cy="8145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400" baseline="30000"/>
            <a:t>1</a:t>
          </a:r>
          <a:r>
            <a:rPr lang="en-US" sz="1400" baseline="0"/>
            <a:t>  Transducer output must be </a:t>
          </a:r>
          <a:r>
            <a:rPr lang="en-US" sz="1400"/>
            <a:t>within the analog input's voltage or current range.</a:t>
          </a:r>
        </a:p>
      </xdr:txBody>
    </xdr:sp>
    <xdr:clientData/>
  </xdr:twoCellAnchor>
  <xdr:twoCellAnchor>
    <xdr:from>
      <xdr:col>16</xdr:col>
      <xdr:colOff>40617</xdr:colOff>
      <xdr:row>29</xdr:row>
      <xdr:rowOff>142327</xdr:rowOff>
    </xdr:from>
    <xdr:to>
      <xdr:col>16</xdr:col>
      <xdr:colOff>2014482</xdr:colOff>
      <xdr:row>37</xdr:row>
      <xdr:rowOff>5464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11306393" y="7477672"/>
          <a:ext cx="1973865" cy="13849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/>
            <a:t>This is a calculation aid intended for Yaskawa associates, representatives, distributors</a:t>
          </a:r>
          <a:r>
            <a:rPr lang="en-US" sz="900" baseline="0"/>
            <a:t> and customers</a:t>
          </a:r>
          <a:r>
            <a:rPr lang="en-US" sz="900"/>
            <a:t>.  Any suggestions, comments, corrections -- contact  Industrial Applications at (847)</a:t>
          </a:r>
          <a:r>
            <a:rPr lang="en-US" sz="900" baseline="0"/>
            <a:t> 689-3708</a:t>
          </a:r>
          <a:r>
            <a:rPr lang="en-US" sz="900"/>
            <a:t> or email DriveAppSupport@yaskawa.com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2</xdr:col>
          <xdr:colOff>495300</xdr:colOff>
          <xdr:row>5</xdr:row>
          <xdr:rowOff>790575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</xdr:row>
          <xdr:rowOff>19050</xdr:rowOff>
        </xdr:from>
        <xdr:to>
          <xdr:col>5</xdr:col>
          <xdr:colOff>47625</xdr:colOff>
          <xdr:row>6</xdr:row>
          <xdr:rowOff>752475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B7F9-2C9D-4FEC-AF92-33B0F734D724}">
  <dimension ref="A1:AO81"/>
  <sheetViews>
    <sheetView topLeftCell="B1" zoomScaleNormal="100" workbookViewId="0">
      <selection activeCell="W26" sqref="W26"/>
    </sheetView>
  </sheetViews>
  <sheetFormatPr defaultRowHeight="12.75" x14ac:dyDescent="0.2"/>
  <cols>
    <col min="1" max="1" width="18.7109375" customWidth="1"/>
    <col min="22" max="22" width="11.85546875" customWidth="1"/>
    <col min="29" max="29" width="9.7109375" customWidth="1"/>
    <col min="32" max="32" width="17.7109375" customWidth="1"/>
    <col min="35" max="35" width="10.5703125" customWidth="1"/>
    <col min="37" max="37" width="11" customWidth="1"/>
    <col min="38" max="38" width="10.28515625" customWidth="1"/>
    <col min="39" max="39" width="10.85546875" customWidth="1"/>
  </cols>
  <sheetData>
    <row r="1" spans="1:41" ht="23.25" x14ac:dyDescent="0.2">
      <c r="A1" s="99" t="s">
        <v>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 t="s">
        <v>29</v>
      </c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 t="s">
        <v>29</v>
      </c>
      <c r="AG1" s="99"/>
      <c r="AH1" s="99"/>
      <c r="AI1" s="99"/>
      <c r="AJ1" s="99"/>
      <c r="AK1" s="99"/>
      <c r="AL1" s="99"/>
      <c r="AM1" s="99"/>
      <c r="AN1" s="99"/>
      <c r="AO1" s="99"/>
    </row>
    <row r="2" spans="1:41" ht="13.5" thickBot="1" x14ac:dyDescent="0.25">
      <c r="T2" s="14" t="s">
        <v>43</v>
      </c>
      <c r="AA2" s="14" t="s">
        <v>43</v>
      </c>
      <c r="AE2" s="14" t="s">
        <v>43</v>
      </c>
      <c r="AO2" s="14" t="s">
        <v>43</v>
      </c>
    </row>
    <row r="3" spans="1:41" ht="13.5" thickBot="1" x14ac:dyDescent="0.25">
      <c r="T3" s="14" t="s">
        <v>43</v>
      </c>
      <c r="AA3" s="14" t="s">
        <v>43</v>
      </c>
      <c r="AE3" s="14" t="s">
        <v>43</v>
      </c>
      <c r="AG3" s="4" t="s">
        <v>106</v>
      </c>
      <c r="AH3" s="4"/>
      <c r="AI3" s="4"/>
      <c r="AJ3" s="4"/>
      <c r="AK3" s="4"/>
      <c r="AL3" s="4"/>
      <c r="AM3" s="4"/>
      <c r="AO3" s="14" t="s">
        <v>43</v>
      </c>
    </row>
    <row r="4" spans="1:41" ht="13.5" thickBot="1" x14ac:dyDescent="0.25">
      <c r="B4" s="2" t="s">
        <v>143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T4" s="14" t="s">
        <v>43</v>
      </c>
      <c r="AA4" s="14" t="s">
        <v>43</v>
      </c>
      <c r="AE4" s="14" t="s">
        <v>43</v>
      </c>
      <c r="AJ4" s="19" t="s">
        <v>18</v>
      </c>
      <c r="AK4" s="27" t="s">
        <v>88</v>
      </c>
      <c r="AL4" s="27" t="s">
        <v>19</v>
      </c>
      <c r="AM4" s="28" t="s">
        <v>89</v>
      </c>
      <c r="AO4" s="14" t="s">
        <v>43</v>
      </c>
    </row>
    <row r="5" spans="1:41" ht="13.5" thickBot="1" x14ac:dyDescent="0.25">
      <c r="B5" s="12" t="s">
        <v>30</v>
      </c>
      <c r="C5" s="12"/>
      <c r="D5" s="12"/>
      <c r="E5" s="12"/>
      <c r="F5" s="12"/>
      <c r="G5" s="12" t="s">
        <v>60</v>
      </c>
      <c r="H5" s="12"/>
      <c r="I5" s="12"/>
      <c r="J5" s="12" t="s">
        <v>67</v>
      </c>
      <c r="K5" s="12"/>
      <c r="L5" s="12"/>
      <c r="M5" s="12" t="s">
        <v>1</v>
      </c>
      <c r="N5" s="12"/>
      <c r="O5" s="12"/>
      <c r="P5" s="12" t="s">
        <v>50</v>
      </c>
      <c r="Q5" s="12"/>
      <c r="R5" s="12"/>
      <c r="T5" s="14" t="s">
        <v>43</v>
      </c>
      <c r="V5" s="2" t="s">
        <v>28</v>
      </c>
      <c r="W5" s="3"/>
      <c r="X5" s="3"/>
      <c r="Y5" s="4"/>
      <c r="AA5" s="14" t="s">
        <v>43</v>
      </c>
      <c r="AE5" s="14" t="s">
        <v>43</v>
      </c>
      <c r="AG5" s="13" t="s">
        <v>42</v>
      </c>
      <c r="AH5" s="23" t="s">
        <v>45</v>
      </c>
      <c r="AI5" s="23" t="str">
        <f t="shared" ref="AI5:AI29" si="0">AG5&amp;"_"&amp;AH5</f>
        <v>A1000_A1</v>
      </c>
      <c r="AJ5" s="29" t="s">
        <v>96</v>
      </c>
      <c r="AK5" s="29" t="s">
        <v>96</v>
      </c>
      <c r="AL5" s="26" t="s">
        <v>80</v>
      </c>
      <c r="AM5" s="26" t="s">
        <v>80</v>
      </c>
      <c r="AO5" s="14" t="s">
        <v>43</v>
      </c>
    </row>
    <row r="6" spans="1:41" x14ac:dyDescent="0.2">
      <c r="B6" s="13"/>
      <c r="C6" s="6" t="s">
        <v>31</v>
      </c>
      <c r="D6" s="6" t="s">
        <v>32</v>
      </c>
      <c r="E6" s="6" t="s">
        <v>33</v>
      </c>
      <c r="F6" s="6" t="s">
        <v>34</v>
      </c>
      <c r="G6" s="16" t="s">
        <v>45</v>
      </c>
      <c r="H6" s="16" t="s">
        <v>46</v>
      </c>
      <c r="I6" s="16" t="s">
        <v>47</v>
      </c>
      <c r="J6" s="16" t="s">
        <v>84</v>
      </c>
      <c r="K6" s="16" t="s">
        <v>85</v>
      </c>
      <c r="L6" s="16" t="s">
        <v>86</v>
      </c>
      <c r="M6" s="16" t="s">
        <v>61</v>
      </c>
      <c r="N6" s="16" t="s">
        <v>62</v>
      </c>
      <c r="O6" s="16" t="s">
        <v>63</v>
      </c>
      <c r="P6" s="16" t="s">
        <v>64</v>
      </c>
      <c r="Q6" s="16" t="s">
        <v>65</v>
      </c>
      <c r="R6" s="16" t="s">
        <v>66</v>
      </c>
      <c r="T6" s="14" t="s">
        <v>43</v>
      </c>
      <c r="V6" s="5" t="s">
        <v>22</v>
      </c>
      <c r="W6" s="6" t="s">
        <v>23</v>
      </c>
      <c r="X6" s="6" t="s">
        <v>25</v>
      </c>
      <c r="Y6" s="7" t="s">
        <v>24</v>
      </c>
      <c r="AA6" s="14" t="s">
        <v>43</v>
      </c>
      <c r="AC6" s="2" t="s">
        <v>90</v>
      </c>
      <c r="AE6" s="14" t="s">
        <v>43</v>
      </c>
      <c r="AG6" s="13" t="s">
        <v>42</v>
      </c>
      <c r="AH6" s="23" t="s">
        <v>46</v>
      </c>
      <c r="AI6" s="23" t="str">
        <f t="shared" si="0"/>
        <v>A1000_A2</v>
      </c>
      <c r="AJ6" s="29" t="s">
        <v>96</v>
      </c>
      <c r="AK6" s="29" t="s">
        <v>96</v>
      </c>
      <c r="AL6" s="29" t="s">
        <v>96</v>
      </c>
      <c r="AM6" s="29" t="s">
        <v>96</v>
      </c>
      <c r="AO6" s="14" t="s">
        <v>43</v>
      </c>
    </row>
    <row r="7" spans="1:41" x14ac:dyDescent="0.2">
      <c r="B7" s="13" t="s">
        <v>35</v>
      </c>
      <c r="C7" s="22">
        <v>-1</v>
      </c>
      <c r="D7" s="22">
        <v>1</v>
      </c>
      <c r="E7" s="22">
        <v>0</v>
      </c>
      <c r="F7" s="22">
        <v>10</v>
      </c>
      <c r="G7" s="17" t="s">
        <v>77</v>
      </c>
      <c r="H7" s="17" t="s">
        <v>78</v>
      </c>
      <c r="I7" s="17" t="s">
        <v>79</v>
      </c>
      <c r="J7" s="127" t="s">
        <v>68</v>
      </c>
      <c r="K7" s="127" t="s">
        <v>74</v>
      </c>
      <c r="L7" s="127" t="s">
        <v>71</v>
      </c>
      <c r="M7" s="127" t="s">
        <v>69</v>
      </c>
      <c r="N7" s="127" t="s">
        <v>75</v>
      </c>
      <c r="O7" s="127" t="s">
        <v>72</v>
      </c>
      <c r="P7" s="127" t="s">
        <v>70</v>
      </c>
      <c r="Q7" s="127" t="s">
        <v>76</v>
      </c>
      <c r="R7" s="127" t="s">
        <v>73</v>
      </c>
      <c r="T7" s="14" t="s">
        <v>43</v>
      </c>
      <c r="V7" s="8" t="s">
        <v>18</v>
      </c>
      <c r="W7" s="6" t="s">
        <v>0</v>
      </c>
      <c r="X7" s="9">
        <v>0</v>
      </c>
      <c r="Y7" s="7">
        <v>10</v>
      </c>
      <c r="AA7" s="14" t="s">
        <v>43</v>
      </c>
      <c r="AC7" s="24" t="s">
        <v>45</v>
      </c>
      <c r="AE7" s="14" t="s">
        <v>43</v>
      </c>
      <c r="AG7" s="13" t="s">
        <v>42</v>
      </c>
      <c r="AH7" s="23" t="s">
        <v>47</v>
      </c>
      <c r="AI7" s="23" t="str">
        <f t="shared" si="0"/>
        <v>A1000_A3</v>
      </c>
      <c r="AJ7" s="29" t="s">
        <v>96</v>
      </c>
      <c r="AK7" s="29" t="s">
        <v>96</v>
      </c>
      <c r="AL7" s="26" t="s">
        <v>80</v>
      </c>
      <c r="AM7" s="26" t="s">
        <v>80</v>
      </c>
      <c r="AO7" s="14" t="s">
        <v>43</v>
      </c>
    </row>
    <row r="8" spans="1:41" x14ac:dyDescent="0.2">
      <c r="B8" s="13" t="s">
        <v>36</v>
      </c>
      <c r="C8" s="22">
        <v>-1</v>
      </c>
      <c r="D8" s="22">
        <v>1</v>
      </c>
      <c r="E8" s="22">
        <v>0</v>
      </c>
      <c r="F8" s="22">
        <v>10</v>
      </c>
      <c r="G8" s="17" t="s">
        <v>77</v>
      </c>
      <c r="H8" s="17" t="s">
        <v>78</v>
      </c>
      <c r="I8" s="17" t="s">
        <v>79</v>
      </c>
      <c r="J8" s="127" t="s">
        <v>68</v>
      </c>
      <c r="K8" s="127" t="s">
        <v>74</v>
      </c>
      <c r="L8" s="127" t="s">
        <v>71</v>
      </c>
      <c r="M8" s="127" t="s">
        <v>69</v>
      </c>
      <c r="N8" s="127" t="s">
        <v>75</v>
      </c>
      <c r="O8" s="127" t="s">
        <v>72</v>
      </c>
      <c r="P8" s="127" t="s">
        <v>70</v>
      </c>
      <c r="Q8" s="127" t="s">
        <v>76</v>
      </c>
      <c r="R8" s="127" t="s">
        <v>73</v>
      </c>
      <c r="T8" s="14" t="s">
        <v>43</v>
      </c>
      <c r="V8" s="20" t="s">
        <v>88</v>
      </c>
      <c r="W8" s="6" t="s">
        <v>0</v>
      </c>
      <c r="X8" s="9">
        <v>0</v>
      </c>
      <c r="Y8" s="7">
        <v>10</v>
      </c>
      <c r="AA8" s="14" t="s">
        <v>43</v>
      </c>
      <c r="AC8" s="24" t="s">
        <v>46</v>
      </c>
      <c r="AE8" s="14" t="s">
        <v>43</v>
      </c>
      <c r="AG8" s="15" t="s">
        <v>58</v>
      </c>
      <c r="AH8" s="23" t="s">
        <v>45</v>
      </c>
      <c r="AI8" s="23" t="str">
        <f t="shared" si="0"/>
        <v>AC7_A1</v>
      </c>
      <c r="AJ8" s="29" t="s">
        <v>96</v>
      </c>
      <c r="AK8" s="29" t="s">
        <v>96</v>
      </c>
      <c r="AL8" s="26" t="s">
        <v>80</v>
      </c>
      <c r="AM8" s="26" t="s">
        <v>80</v>
      </c>
      <c r="AO8" s="14" t="s">
        <v>43</v>
      </c>
    </row>
    <row r="9" spans="1:41" x14ac:dyDescent="0.2">
      <c r="B9" s="13" t="s">
        <v>37</v>
      </c>
      <c r="C9" s="22">
        <v>-1</v>
      </c>
      <c r="D9" s="22">
        <v>1</v>
      </c>
      <c r="E9" s="22">
        <v>0</v>
      </c>
      <c r="F9" s="22">
        <v>10</v>
      </c>
      <c r="G9" s="17" t="s">
        <v>77</v>
      </c>
      <c r="H9" s="17" t="s">
        <v>78</v>
      </c>
      <c r="I9" s="17" t="s">
        <v>79</v>
      </c>
      <c r="J9" s="127" t="s">
        <v>68</v>
      </c>
      <c r="K9" s="127" t="s">
        <v>74</v>
      </c>
      <c r="L9" s="127" t="s">
        <v>71</v>
      </c>
      <c r="M9" s="127" t="s">
        <v>69</v>
      </c>
      <c r="N9" s="127" t="s">
        <v>75</v>
      </c>
      <c r="O9" s="127" t="s">
        <v>72</v>
      </c>
      <c r="P9" s="127" t="s">
        <v>70</v>
      </c>
      <c r="Q9" s="127" t="s">
        <v>76</v>
      </c>
      <c r="R9" s="127" t="s">
        <v>73</v>
      </c>
      <c r="T9" s="14" t="s">
        <v>43</v>
      </c>
      <c r="V9" s="20" t="s">
        <v>19</v>
      </c>
      <c r="W9" s="6" t="s">
        <v>20</v>
      </c>
      <c r="X9" s="9">
        <v>4</v>
      </c>
      <c r="Y9" s="7">
        <v>16</v>
      </c>
      <c r="AA9" s="14" t="s">
        <v>43</v>
      </c>
      <c r="AC9" s="24" t="s">
        <v>47</v>
      </c>
      <c r="AE9" s="14" t="s">
        <v>43</v>
      </c>
      <c r="AG9" s="15" t="s">
        <v>58</v>
      </c>
      <c r="AH9" s="23" t="s">
        <v>46</v>
      </c>
      <c r="AI9" s="23" t="str">
        <f t="shared" si="0"/>
        <v>AC7_A2</v>
      </c>
      <c r="AJ9" s="29" t="s">
        <v>96</v>
      </c>
      <c r="AK9" s="29" t="s">
        <v>96</v>
      </c>
      <c r="AL9" s="29" t="s">
        <v>96</v>
      </c>
      <c r="AM9" s="26" t="s">
        <v>80</v>
      </c>
      <c r="AO9" s="14" t="s">
        <v>43</v>
      </c>
    </row>
    <row r="10" spans="1:41" ht="13.5" thickBot="1" x14ac:dyDescent="0.25">
      <c r="B10" s="13" t="s">
        <v>38</v>
      </c>
      <c r="C10" s="22">
        <v>-1</v>
      </c>
      <c r="D10" s="22">
        <v>1</v>
      </c>
      <c r="E10" s="22">
        <v>0</v>
      </c>
      <c r="F10" s="22">
        <v>10</v>
      </c>
      <c r="G10" s="17" t="s">
        <v>77</v>
      </c>
      <c r="H10" s="17" t="s">
        <v>78</v>
      </c>
      <c r="I10" s="18" t="s">
        <v>80</v>
      </c>
      <c r="J10" s="127" t="s">
        <v>68</v>
      </c>
      <c r="K10" s="127" t="s">
        <v>74</v>
      </c>
      <c r="L10" s="18" t="s">
        <v>80</v>
      </c>
      <c r="M10" s="127" t="s">
        <v>69</v>
      </c>
      <c r="N10" s="127" t="s">
        <v>75</v>
      </c>
      <c r="O10" s="18" t="s">
        <v>80</v>
      </c>
      <c r="P10" s="127" t="s">
        <v>70</v>
      </c>
      <c r="Q10" s="127" t="s">
        <v>76</v>
      </c>
      <c r="R10" s="128" t="s">
        <v>80</v>
      </c>
      <c r="T10" s="14" t="s">
        <v>43</v>
      </c>
      <c r="V10" s="21" t="s">
        <v>89</v>
      </c>
      <c r="W10" s="10" t="s">
        <v>20</v>
      </c>
      <c r="X10" s="10">
        <v>0</v>
      </c>
      <c r="Y10" s="11">
        <v>20</v>
      </c>
      <c r="AA10" s="14" t="s">
        <v>43</v>
      </c>
      <c r="AE10" s="14" t="s">
        <v>43</v>
      </c>
      <c r="AG10" s="15" t="s">
        <v>58</v>
      </c>
      <c r="AH10" s="23" t="s">
        <v>47</v>
      </c>
      <c r="AI10" s="23" t="str">
        <f t="shared" si="0"/>
        <v>AC7_A3</v>
      </c>
      <c r="AJ10" s="29" t="s">
        <v>96</v>
      </c>
      <c r="AK10" s="29" t="s">
        <v>96</v>
      </c>
      <c r="AL10" s="26" t="s">
        <v>80</v>
      </c>
      <c r="AM10" s="26" t="s">
        <v>80</v>
      </c>
      <c r="AO10" s="14" t="s">
        <v>43</v>
      </c>
    </row>
    <row r="11" spans="1:41" x14ac:dyDescent="0.2">
      <c r="B11" s="13" t="s">
        <v>39</v>
      </c>
      <c r="C11" s="22">
        <v>-1</v>
      </c>
      <c r="D11" s="22">
        <v>1</v>
      </c>
      <c r="E11" s="22">
        <v>0</v>
      </c>
      <c r="F11" s="22">
        <v>10</v>
      </c>
      <c r="G11" s="17" t="s">
        <v>77</v>
      </c>
      <c r="H11" s="17" t="s">
        <v>78</v>
      </c>
      <c r="I11" s="18" t="s">
        <v>80</v>
      </c>
      <c r="J11" s="127" t="s">
        <v>68</v>
      </c>
      <c r="K11" s="127" t="s">
        <v>74</v>
      </c>
      <c r="L11" s="18" t="s">
        <v>80</v>
      </c>
      <c r="M11" s="127" t="s">
        <v>69</v>
      </c>
      <c r="N11" s="127" t="s">
        <v>75</v>
      </c>
      <c r="O11" s="18" t="s">
        <v>80</v>
      </c>
      <c r="P11" s="127" t="s">
        <v>70</v>
      </c>
      <c r="Q11" s="127" t="s">
        <v>76</v>
      </c>
      <c r="R11" s="128" t="s">
        <v>80</v>
      </c>
      <c r="T11" s="14" t="s">
        <v>43</v>
      </c>
      <c r="AA11" s="14" t="s">
        <v>43</v>
      </c>
      <c r="AB11" s="14" t="s">
        <v>43</v>
      </c>
      <c r="AC11" s="14" t="s">
        <v>43</v>
      </c>
      <c r="AD11" s="14" t="s">
        <v>43</v>
      </c>
      <c r="AE11" s="14" t="s">
        <v>43</v>
      </c>
      <c r="AG11" s="13" t="s">
        <v>39</v>
      </c>
      <c r="AH11" s="23" t="s">
        <v>45</v>
      </c>
      <c r="AI11" s="23" t="str">
        <f t="shared" si="0"/>
        <v>E7_A1</v>
      </c>
      <c r="AJ11" s="29" t="s">
        <v>96</v>
      </c>
      <c r="AK11" s="29" t="s">
        <v>96</v>
      </c>
      <c r="AL11" s="26" t="s">
        <v>80</v>
      </c>
      <c r="AM11" s="26" t="s">
        <v>80</v>
      </c>
      <c r="AO11" s="14" t="s">
        <v>43</v>
      </c>
    </row>
    <row r="12" spans="1:41" x14ac:dyDescent="0.2">
      <c r="B12" s="13" t="s">
        <v>40</v>
      </c>
      <c r="C12" s="22">
        <v>-1</v>
      </c>
      <c r="D12" s="22">
        <v>1</v>
      </c>
      <c r="E12" s="22">
        <v>0</v>
      </c>
      <c r="F12" s="22">
        <v>10</v>
      </c>
      <c r="G12" s="17" t="s">
        <v>77</v>
      </c>
      <c r="H12" s="17" t="s">
        <v>78</v>
      </c>
      <c r="I12" s="17" t="s">
        <v>79</v>
      </c>
      <c r="J12" s="127" t="s">
        <v>68</v>
      </c>
      <c r="K12" s="127" t="s">
        <v>74</v>
      </c>
      <c r="L12" s="127" t="s">
        <v>71</v>
      </c>
      <c r="M12" s="127" t="s">
        <v>69</v>
      </c>
      <c r="N12" s="127" t="s">
        <v>75</v>
      </c>
      <c r="O12" s="127" t="s">
        <v>72</v>
      </c>
      <c r="P12" s="127" t="s">
        <v>70</v>
      </c>
      <c r="Q12" s="127" t="s">
        <v>76</v>
      </c>
      <c r="R12" s="127" t="s">
        <v>73</v>
      </c>
      <c r="T12" s="14" t="s">
        <v>43</v>
      </c>
      <c r="U12" s="14" t="s">
        <v>43</v>
      </c>
      <c r="V12" s="14" t="s">
        <v>43</v>
      </c>
      <c r="W12" s="14" t="s">
        <v>43</v>
      </c>
      <c r="X12" s="14" t="s">
        <v>43</v>
      </c>
      <c r="Y12" s="14" t="s">
        <v>43</v>
      </c>
      <c r="Z12" s="14" t="s">
        <v>43</v>
      </c>
      <c r="AA12" s="14" t="s">
        <v>43</v>
      </c>
      <c r="AE12" s="14" t="s">
        <v>43</v>
      </c>
      <c r="AG12" s="13" t="s">
        <v>39</v>
      </c>
      <c r="AH12" s="23" t="s">
        <v>46</v>
      </c>
      <c r="AI12" s="23" t="str">
        <f t="shared" si="0"/>
        <v>E7_A2</v>
      </c>
      <c r="AJ12" s="29" t="s">
        <v>96</v>
      </c>
      <c r="AK12" s="29" t="s">
        <v>96</v>
      </c>
      <c r="AL12" s="29" t="s">
        <v>96</v>
      </c>
      <c r="AM12" s="26" t="s">
        <v>80</v>
      </c>
      <c r="AO12" s="14" t="s">
        <v>43</v>
      </c>
    </row>
    <row r="13" spans="1:41" x14ac:dyDescent="0.2">
      <c r="B13" s="15" t="s">
        <v>58</v>
      </c>
      <c r="C13" s="22">
        <v>-1</v>
      </c>
      <c r="D13" s="22">
        <v>1</v>
      </c>
      <c r="E13" s="22">
        <v>0</v>
      </c>
      <c r="F13" s="22">
        <v>10</v>
      </c>
      <c r="G13" s="17" t="s">
        <v>77</v>
      </c>
      <c r="H13" s="17" t="s">
        <v>78</v>
      </c>
      <c r="I13" s="17" t="s">
        <v>79</v>
      </c>
      <c r="J13" s="127" t="s">
        <v>68</v>
      </c>
      <c r="K13" s="127" t="s">
        <v>74</v>
      </c>
      <c r="L13" s="127" t="s">
        <v>71</v>
      </c>
      <c r="M13" s="127" t="s">
        <v>69</v>
      </c>
      <c r="N13" s="127" t="s">
        <v>75</v>
      </c>
      <c r="O13" s="127" t="s">
        <v>72</v>
      </c>
      <c r="P13" s="127" t="s">
        <v>70</v>
      </c>
      <c r="Q13" s="127" t="s">
        <v>76</v>
      </c>
      <c r="R13" s="127" t="s">
        <v>73</v>
      </c>
      <c r="T13" s="14" t="s">
        <v>43</v>
      </c>
      <c r="AE13" s="14" t="s">
        <v>43</v>
      </c>
      <c r="AG13" s="13" t="s">
        <v>37</v>
      </c>
      <c r="AH13" s="23" t="s">
        <v>45</v>
      </c>
      <c r="AI13" s="23" t="str">
        <f t="shared" si="0"/>
        <v>F7_A1</v>
      </c>
      <c r="AJ13" s="29" t="s">
        <v>96</v>
      </c>
      <c r="AK13" s="29" t="s">
        <v>96</v>
      </c>
      <c r="AL13" s="26" t="s">
        <v>80</v>
      </c>
      <c r="AM13" s="26" t="s">
        <v>80</v>
      </c>
      <c r="AO13" s="14" t="s">
        <v>43</v>
      </c>
    </row>
    <row r="14" spans="1:41" x14ac:dyDescent="0.2">
      <c r="B14" s="15" t="s">
        <v>59</v>
      </c>
      <c r="C14" s="22">
        <v>-9.9990000000000006</v>
      </c>
      <c r="D14" s="22">
        <v>9.9990000000000006</v>
      </c>
      <c r="E14" s="22">
        <v>-9.9990000000000006</v>
      </c>
      <c r="F14" s="22">
        <v>9.9990000000000006</v>
      </c>
      <c r="G14" s="17" t="s">
        <v>4</v>
      </c>
      <c r="H14" s="18" t="s">
        <v>80</v>
      </c>
      <c r="I14" s="18" t="s">
        <v>80</v>
      </c>
      <c r="J14" s="127" t="s">
        <v>68</v>
      </c>
      <c r="K14" s="18" t="s">
        <v>80</v>
      </c>
      <c r="L14" s="18" t="s">
        <v>80</v>
      </c>
      <c r="M14" s="125" t="s">
        <v>70</v>
      </c>
      <c r="N14" s="18" t="s">
        <v>80</v>
      </c>
      <c r="O14" s="18" t="s">
        <v>80</v>
      </c>
      <c r="P14" s="125" t="s">
        <v>71</v>
      </c>
      <c r="Q14" s="18" t="s">
        <v>80</v>
      </c>
      <c r="R14" s="18" t="s">
        <v>80</v>
      </c>
      <c r="T14" s="14" t="s">
        <v>43</v>
      </c>
      <c r="AE14" s="14" t="s">
        <v>43</v>
      </c>
      <c r="AG14" s="13" t="s">
        <v>37</v>
      </c>
      <c r="AH14" s="23" t="s">
        <v>46</v>
      </c>
      <c r="AI14" s="23" t="str">
        <f t="shared" si="0"/>
        <v>F7_A2</v>
      </c>
      <c r="AJ14" s="29" t="s">
        <v>96</v>
      </c>
      <c r="AK14" s="29" t="s">
        <v>96</v>
      </c>
      <c r="AL14" s="29" t="s">
        <v>96</v>
      </c>
      <c r="AM14" s="26" t="s">
        <v>80</v>
      </c>
      <c r="AO14" s="14" t="s">
        <v>43</v>
      </c>
    </row>
    <row r="15" spans="1:41" x14ac:dyDescent="0.2">
      <c r="B15" s="13" t="s">
        <v>41</v>
      </c>
      <c r="C15" s="22">
        <v>-9.9990000000000006</v>
      </c>
      <c r="D15" s="22">
        <v>9.9990000000000006</v>
      </c>
      <c r="E15" s="22">
        <v>-9.9990000000000006</v>
      </c>
      <c r="F15" s="22">
        <v>9.9990000000000006</v>
      </c>
      <c r="G15" s="17" t="s">
        <v>4</v>
      </c>
      <c r="H15" s="17" t="s">
        <v>83</v>
      </c>
      <c r="I15" s="18" t="s">
        <v>80</v>
      </c>
      <c r="J15" s="127" t="s">
        <v>68</v>
      </c>
      <c r="K15" s="125" t="s">
        <v>81</v>
      </c>
      <c r="L15" s="18" t="s">
        <v>80</v>
      </c>
      <c r="M15" s="125" t="s">
        <v>70</v>
      </c>
      <c r="N15" s="125" t="s">
        <v>76</v>
      </c>
      <c r="O15" s="18" t="s">
        <v>80</v>
      </c>
      <c r="P15" s="125" t="s">
        <v>71</v>
      </c>
      <c r="Q15" s="125" t="s">
        <v>82</v>
      </c>
      <c r="R15" s="18" t="s">
        <v>80</v>
      </c>
      <c r="T15" s="14" t="s">
        <v>43</v>
      </c>
      <c r="AE15" s="14" t="s">
        <v>43</v>
      </c>
      <c r="AG15" s="13" t="s">
        <v>37</v>
      </c>
      <c r="AH15" s="23" t="s">
        <v>47</v>
      </c>
      <c r="AI15" s="23" t="str">
        <f t="shared" si="0"/>
        <v>F7_A3</v>
      </c>
      <c r="AJ15" s="29" t="s">
        <v>96</v>
      </c>
      <c r="AK15" s="29" t="s">
        <v>96</v>
      </c>
      <c r="AL15" s="26" t="s">
        <v>80</v>
      </c>
      <c r="AM15" s="26" t="s">
        <v>80</v>
      </c>
      <c r="AO15" s="14" t="s">
        <v>43</v>
      </c>
    </row>
    <row r="16" spans="1:41" x14ac:dyDescent="0.2">
      <c r="B16" s="13" t="s">
        <v>42</v>
      </c>
      <c r="C16" s="22">
        <v>-9.9990000000000006</v>
      </c>
      <c r="D16" s="22">
        <v>9.9990000000000006</v>
      </c>
      <c r="E16" s="22">
        <v>-9.9990000000000006</v>
      </c>
      <c r="F16" s="22">
        <v>9.9990000000000006</v>
      </c>
      <c r="G16" s="125" t="s">
        <v>4</v>
      </c>
      <c r="H16" s="125" t="s">
        <v>83</v>
      </c>
      <c r="I16" s="125" t="s">
        <v>77</v>
      </c>
      <c r="J16" s="127" t="s">
        <v>68</v>
      </c>
      <c r="K16" s="125" t="s">
        <v>81</v>
      </c>
      <c r="L16" s="125" t="s">
        <v>140</v>
      </c>
      <c r="M16" s="125" t="s">
        <v>70</v>
      </c>
      <c r="N16" s="125" t="s">
        <v>76</v>
      </c>
      <c r="O16" s="125" t="s">
        <v>73</v>
      </c>
      <c r="P16" s="125" t="s">
        <v>71</v>
      </c>
      <c r="Q16" s="125" t="s">
        <v>82</v>
      </c>
      <c r="R16" s="125" t="s">
        <v>74</v>
      </c>
      <c r="T16" s="14" t="s">
        <v>43</v>
      </c>
      <c r="AE16" s="14" t="s">
        <v>43</v>
      </c>
      <c r="AF16" s="129">
        <v>46051</v>
      </c>
      <c r="AG16" s="15" t="s">
        <v>144</v>
      </c>
      <c r="AH16" s="23" t="s">
        <v>45</v>
      </c>
      <c r="AI16" s="23" t="str">
        <f t="shared" si="0"/>
        <v>FP605_A1</v>
      </c>
      <c r="AJ16" s="29" t="s">
        <v>96</v>
      </c>
      <c r="AK16" s="26" t="s">
        <v>80</v>
      </c>
      <c r="AL16" s="29" t="s">
        <v>96</v>
      </c>
      <c r="AM16" s="29" t="s">
        <v>96</v>
      </c>
      <c r="AO16" s="14" t="s">
        <v>43</v>
      </c>
    </row>
    <row r="17" spans="1:41" x14ac:dyDescent="0.2">
      <c r="A17" s="129">
        <v>46051</v>
      </c>
      <c r="B17" s="15" t="s">
        <v>141</v>
      </c>
      <c r="C17" s="22">
        <v>-9.9990000000000006</v>
      </c>
      <c r="D17" s="22">
        <v>9.9990000000000006</v>
      </c>
      <c r="E17" s="22">
        <v>-9.9990000000000006</v>
      </c>
      <c r="F17" s="22">
        <v>9.9990000000000006</v>
      </c>
      <c r="G17" s="125" t="s">
        <v>4</v>
      </c>
      <c r="H17" s="125" t="s">
        <v>83</v>
      </c>
      <c r="I17" s="125" t="s">
        <v>77</v>
      </c>
      <c r="J17" s="127" t="s">
        <v>68</v>
      </c>
      <c r="K17" s="125" t="s">
        <v>81</v>
      </c>
      <c r="L17" s="125" t="s">
        <v>140</v>
      </c>
      <c r="M17" s="125" t="s">
        <v>70</v>
      </c>
      <c r="N17" s="125" t="s">
        <v>76</v>
      </c>
      <c r="O17" s="125" t="s">
        <v>73</v>
      </c>
      <c r="P17" s="125" t="s">
        <v>71</v>
      </c>
      <c r="Q17" s="125" t="s">
        <v>82</v>
      </c>
      <c r="R17" s="125" t="s">
        <v>74</v>
      </c>
      <c r="T17" s="14" t="s">
        <v>43</v>
      </c>
      <c r="AE17" s="14" t="s">
        <v>43</v>
      </c>
      <c r="AF17" s="129">
        <v>46051</v>
      </c>
      <c r="AG17" s="15" t="s">
        <v>144</v>
      </c>
      <c r="AH17" s="23" t="s">
        <v>46</v>
      </c>
      <c r="AI17" s="23" t="str">
        <f t="shared" si="0"/>
        <v>FP605_A2</v>
      </c>
      <c r="AJ17" s="29" t="s">
        <v>96</v>
      </c>
      <c r="AK17" s="26" t="s">
        <v>80</v>
      </c>
      <c r="AL17" s="29" t="s">
        <v>96</v>
      </c>
      <c r="AM17" s="29" t="s">
        <v>96</v>
      </c>
      <c r="AO17" s="14" t="s">
        <v>43</v>
      </c>
    </row>
    <row r="18" spans="1:41" x14ac:dyDescent="0.2">
      <c r="A18" s="129">
        <v>46051</v>
      </c>
      <c r="B18" s="15" t="s">
        <v>137</v>
      </c>
      <c r="C18" s="22">
        <v>-9.9990000000000006</v>
      </c>
      <c r="D18" s="22">
        <v>9.9990000000000006</v>
      </c>
      <c r="E18" s="22">
        <v>-9.9990000000000006</v>
      </c>
      <c r="F18" s="22">
        <v>9.9990000000000006</v>
      </c>
      <c r="G18" s="125" t="s">
        <v>4</v>
      </c>
      <c r="H18" s="125" t="s">
        <v>83</v>
      </c>
      <c r="I18" s="125" t="s">
        <v>77</v>
      </c>
      <c r="J18" s="127" t="s">
        <v>68</v>
      </c>
      <c r="K18" s="125" t="s">
        <v>81</v>
      </c>
      <c r="L18" s="18" t="s">
        <v>80</v>
      </c>
      <c r="M18" s="125" t="s">
        <v>70</v>
      </c>
      <c r="N18" s="125" t="s">
        <v>76</v>
      </c>
      <c r="O18" s="18" t="s">
        <v>80</v>
      </c>
      <c r="P18" s="125" t="s">
        <v>71</v>
      </c>
      <c r="Q18" s="125" t="s">
        <v>82</v>
      </c>
      <c r="R18" s="18" t="s">
        <v>80</v>
      </c>
      <c r="T18" s="14" t="s">
        <v>43</v>
      </c>
      <c r="AE18" s="14" t="s">
        <v>43</v>
      </c>
      <c r="AF18" s="129">
        <v>46051</v>
      </c>
      <c r="AG18" s="15" t="s">
        <v>144</v>
      </c>
      <c r="AH18" s="23" t="s">
        <v>47</v>
      </c>
      <c r="AI18" s="23" t="str">
        <f t="shared" si="0"/>
        <v>FP605_A3</v>
      </c>
      <c r="AJ18" s="29" t="s">
        <v>96</v>
      </c>
      <c r="AK18" s="26" t="s">
        <v>80</v>
      </c>
      <c r="AL18" s="29" t="s">
        <v>96</v>
      </c>
      <c r="AM18" s="29" t="s">
        <v>96</v>
      </c>
      <c r="AO18" s="14" t="s">
        <v>43</v>
      </c>
    </row>
    <row r="19" spans="1:41" x14ac:dyDescent="0.2">
      <c r="A19" s="129">
        <v>46051</v>
      </c>
      <c r="B19" s="15" t="s">
        <v>138</v>
      </c>
      <c r="C19" s="22">
        <v>-9.9990000000000006</v>
      </c>
      <c r="D19" s="22">
        <v>9.9990000000000006</v>
      </c>
      <c r="E19" s="22">
        <v>-9.9990000000000006</v>
      </c>
      <c r="F19" s="22">
        <v>9.9990000000000006</v>
      </c>
      <c r="G19" s="125" t="s">
        <v>4</v>
      </c>
      <c r="H19" s="125" t="s">
        <v>83</v>
      </c>
      <c r="I19" s="125" t="s">
        <v>77</v>
      </c>
      <c r="J19" s="127" t="s">
        <v>68</v>
      </c>
      <c r="K19" s="125" t="s">
        <v>81</v>
      </c>
      <c r="L19" s="125" t="s">
        <v>140</v>
      </c>
      <c r="M19" s="125" t="s">
        <v>70</v>
      </c>
      <c r="N19" s="125" t="s">
        <v>76</v>
      </c>
      <c r="O19" s="125" t="s">
        <v>73</v>
      </c>
      <c r="P19" s="125" t="s">
        <v>71</v>
      </c>
      <c r="Q19" s="125" t="s">
        <v>82</v>
      </c>
      <c r="R19" s="125" t="s">
        <v>74</v>
      </c>
      <c r="T19" s="14" t="s">
        <v>43</v>
      </c>
      <c r="AE19" s="14" t="s">
        <v>43</v>
      </c>
      <c r="AG19" s="13" t="s">
        <v>35</v>
      </c>
      <c r="AH19" s="23" t="s">
        <v>45</v>
      </c>
      <c r="AI19" s="23" t="str">
        <f t="shared" si="0"/>
        <v>G5_A1</v>
      </c>
      <c r="AJ19" s="29" t="s">
        <v>96</v>
      </c>
      <c r="AK19" s="29" t="s">
        <v>96</v>
      </c>
      <c r="AL19" s="26" t="s">
        <v>80</v>
      </c>
      <c r="AM19" s="26" t="s">
        <v>80</v>
      </c>
      <c r="AO19" s="14" t="s">
        <v>43</v>
      </c>
    </row>
    <row r="20" spans="1:41" x14ac:dyDescent="0.2">
      <c r="A20" s="129">
        <v>46051</v>
      </c>
      <c r="B20" s="15" t="s">
        <v>139</v>
      </c>
      <c r="C20" s="22">
        <v>-9.9990000000000006</v>
      </c>
      <c r="D20" s="22">
        <v>9.9990000000000006</v>
      </c>
      <c r="E20" s="22">
        <v>-9.9990000000000006</v>
      </c>
      <c r="F20" s="22">
        <v>9.9990000000000006</v>
      </c>
      <c r="G20" s="126" t="s">
        <v>4</v>
      </c>
      <c r="H20" s="126" t="s">
        <v>83</v>
      </c>
      <c r="I20" s="125" t="s">
        <v>77</v>
      </c>
      <c r="J20" s="127" t="s">
        <v>68</v>
      </c>
      <c r="K20" s="125" t="s">
        <v>81</v>
      </c>
      <c r="L20" s="125" t="s">
        <v>140</v>
      </c>
      <c r="M20" s="125" t="s">
        <v>70</v>
      </c>
      <c r="N20" s="125" t="s">
        <v>76</v>
      </c>
      <c r="O20" s="125" t="s">
        <v>73</v>
      </c>
      <c r="P20" s="125" t="s">
        <v>71</v>
      </c>
      <c r="Q20" s="125" t="s">
        <v>82</v>
      </c>
      <c r="R20" s="125" t="s">
        <v>74</v>
      </c>
      <c r="T20" s="14" t="s">
        <v>43</v>
      </c>
      <c r="AE20" s="14" t="s">
        <v>43</v>
      </c>
      <c r="AG20" s="13" t="s">
        <v>35</v>
      </c>
      <c r="AH20" s="23" t="s">
        <v>46</v>
      </c>
      <c r="AI20" s="23" t="str">
        <f t="shared" si="0"/>
        <v>G5_A2</v>
      </c>
      <c r="AJ20" s="29" t="s">
        <v>96</v>
      </c>
      <c r="AK20" s="29" t="s">
        <v>96</v>
      </c>
      <c r="AL20" s="29" t="s">
        <v>96</v>
      </c>
      <c r="AM20" s="26" t="s">
        <v>80</v>
      </c>
      <c r="AO20" s="14" t="s">
        <v>43</v>
      </c>
    </row>
    <row r="21" spans="1:41" x14ac:dyDescent="0.2">
      <c r="A21" s="129">
        <v>46051</v>
      </c>
      <c r="B21" s="15" t="s">
        <v>142</v>
      </c>
      <c r="C21" s="22">
        <v>-9.9990000000000006</v>
      </c>
      <c r="D21" s="22">
        <v>9.9990000000000006</v>
      </c>
      <c r="E21" s="22">
        <v>-9.9990000000000006</v>
      </c>
      <c r="F21" s="22">
        <v>9.9990000000000006</v>
      </c>
      <c r="G21" s="126" t="s">
        <v>4</v>
      </c>
      <c r="H21" s="126" t="s">
        <v>83</v>
      </c>
      <c r="I21" s="125" t="s">
        <v>77</v>
      </c>
      <c r="J21" s="127" t="s">
        <v>68</v>
      </c>
      <c r="K21" s="125" t="s">
        <v>81</v>
      </c>
      <c r="L21" s="18" t="s">
        <v>80</v>
      </c>
      <c r="M21" s="125" t="s">
        <v>70</v>
      </c>
      <c r="N21" s="125" t="s">
        <v>76</v>
      </c>
      <c r="O21" s="18" t="s">
        <v>80</v>
      </c>
      <c r="P21" s="125" t="s">
        <v>71</v>
      </c>
      <c r="Q21" s="125" t="s">
        <v>82</v>
      </c>
      <c r="R21" s="18" t="s">
        <v>80</v>
      </c>
      <c r="T21" s="14" t="s">
        <v>43</v>
      </c>
      <c r="AE21" s="14" t="s">
        <v>43</v>
      </c>
      <c r="AG21" s="13" t="s">
        <v>35</v>
      </c>
      <c r="AH21" s="23" t="s">
        <v>47</v>
      </c>
      <c r="AI21" s="23" t="str">
        <f t="shared" si="0"/>
        <v>G5_A3</v>
      </c>
      <c r="AJ21" s="29" t="s">
        <v>96</v>
      </c>
      <c r="AK21" s="29" t="s">
        <v>96</v>
      </c>
      <c r="AL21" s="26" t="s">
        <v>80</v>
      </c>
      <c r="AM21" s="26" t="s">
        <v>80</v>
      </c>
      <c r="AO21" s="14" t="s">
        <v>43</v>
      </c>
    </row>
    <row r="22" spans="1:41" x14ac:dyDescent="0.2">
      <c r="A22" s="129">
        <v>46051</v>
      </c>
      <c r="B22" s="15" t="s">
        <v>144</v>
      </c>
      <c r="C22" s="22">
        <v>-9.9990000000000006</v>
      </c>
      <c r="D22" s="22">
        <v>9.9990000000000006</v>
      </c>
      <c r="E22" s="22">
        <v>-9.9990000000000006</v>
      </c>
      <c r="F22" s="22">
        <v>9.9990000000000006</v>
      </c>
      <c r="G22" s="126" t="s">
        <v>4</v>
      </c>
      <c r="H22" s="126" t="s">
        <v>83</v>
      </c>
      <c r="I22" s="125" t="s">
        <v>77</v>
      </c>
      <c r="J22" s="127" t="s">
        <v>68</v>
      </c>
      <c r="K22" s="125" t="s">
        <v>81</v>
      </c>
      <c r="L22" s="125" t="s">
        <v>140</v>
      </c>
      <c r="M22" s="125" t="s">
        <v>70</v>
      </c>
      <c r="N22" s="125" t="s">
        <v>76</v>
      </c>
      <c r="O22" s="125" t="s">
        <v>73</v>
      </c>
      <c r="P22" s="125" t="s">
        <v>71</v>
      </c>
      <c r="Q22" s="125" t="s">
        <v>82</v>
      </c>
      <c r="R22" s="125" t="s">
        <v>74</v>
      </c>
      <c r="T22" s="14" t="s">
        <v>43</v>
      </c>
      <c r="AE22" s="14" t="s">
        <v>43</v>
      </c>
      <c r="AG22" s="13" t="s">
        <v>36</v>
      </c>
      <c r="AH22" s="23" t="s">
        <v>45</v>
      </c>
      <c r="AI22" s="23" t="str">
        <f t="shared" si="0"/>
        <v>G5HHP_A1</v>
      </c>
      <c r="AJ22" s="29" t="s">
        <v>96</v>
      </c>
      <c r="AK22" s="29" t="s">
        <v>96</v>
      </c>
      <c r="AL22" s="26" t="s">
        <v>80</v>
      </c>
      <c r="AM22" s="26" t="s">
        <v>80</v>
      </c>
      <c r="AO22" s="14" t="s">
        <v>43</v>
      </c>
    </row>
    <row r="23" spans="1:41" x14ac:dyDescent="0.2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T23" s="14" t="s">
        <v>43</v>
      </c>
      <c r="AE23" s="14" t="s">
        <v>43</v>
      </c>
      <c r="AG23" s="13" t="s">
        <v>36</v>
      </c>
      <c r="AH23" s="23" t="s">
        <v>46</v>
      </c>
      <c r="AI23" s="23" t="str">
        <f t="shared" si="0"/>
        <v>G5HHP_A2</v>
      </c>
      <c r="AJ23" s="29" t="s">
        <v>96</v>
      </c>
      <c r="AK23" s="29" t="s">
        <v>96</v>
      </c>
      <c r="AL23" s="29" t="s">
        <v>96</v>
      </c>
      <c r="AM23" s="26" t="s">
        <v>80</v>
      </c>
      <c r="AO23" s="14" t="s">
        <v>43</v>
      </c>
    </row>
    <row r="24" spans="1:41" x14ac:dyDescent="0.2">
      <c r="A24" s="14" t="s">
        <v>43</v>
      </c>
      <c r="B24" s="14" t="s">
        <v>43</v>
      </c>
      <c r="C24" s="14" t="s">
        <v>43</v>
      </c>
      <c r="D24" s="14" t="s">
        <v>43</v>
      </c>
      <c r="E24" s="14" t="s">
        <v>43</v>
      </c>
      <c r="F24" s="14" t="s">
        <v>43</v>
      </c>
      <c r="G24" s="14" t="s">
        <v>43</v>
      </c>
      <c r="H24" s="14" t="s">
        <v>43</v>
      </c>
      <c r="I24" s="14" t="s">
        <v>43</v>
      </c>
      <c r="J24" s="14" t="s">
        <v>43</v>
      </c>
      <c r="K24" s="14" t="s">
        <v>43</v>
      </c>
      <c r="L24" s="14" t="s">
        <v>43</v>
      </c>
      <c r="M24" s="14" t="s">
        <v>43</v>
      </c>
      <c r="N24" s="14" t="s">
        <v>43</v>
      </c>
      <c r="O24" s="14" t="s">
        <v>43</v>
      </c>
      <c r="P24" s="14" t="s">
        <v>43</v>
      </c>
      <c r="Q24" s="14" t="s">
        <v>43</v>
      </c>
      <c r="R24" s="14" t="s">
        <v>43</v>
      </c>
      <c r="S24" s="14" t="s">
        <v>43</v>
      </c>
      <c r="T24" s="14" t="s">
        <v>43</v>
      </c>
      <c r="AE24" s="14" t="s">
        <v>43</v>
      </c>
      <c r="AG24" s="13" t="s">
        <v>36</v>
      </c>
      <c r="AH24" s="23" t="s">
        <v>47</v>
      </c>
      <c r="AI24" s="23" t="str">
        <f t="shared" si="0"/>
        <v>G5HHP_A3</v>
      </c>
      <c r="AJ24" s="29" t="s">
        <v>96</v>
      </c>
      <c r="AK24" s="29" t="s">
        <v>96</v>
      </c>
      <c r="AL24" s="26" t="s">
        <v>80</v>
      </c>
      <c r="AM24" s="26" t="s">
        <v>80</v>
      </c>
      <c r="AO24" s="14" t="s">
        <v>43</v>
      </c>
    </row>
    <row r="25" spans="1:41" x14ac:dyDescent="0.2">
      <c r="AE25" s="14" t="s">
        <v>43</v>
      </c>
      <c r="AG25" s="13" t="s">
        <v>40</v>
      </c>
      <c r="AH25" s="23" t="s">
        <v>45</v>
      </c>
      <c r="AI25" s="23" t="str">
        <f t="shared" si="0"/>
        <v>G7_A1</v>
      </c>
      <c r="AJ25" s="29" t="s">
        <v>96</v>
      </c>
      <c r="AK25" s="29" t="s">
        <v>96</v>
      </c>
      <c r="AL25" s="26" t="s">
        <v>80</v>
      </c>
      <c r="AM25" s="26" t="s">
        <v>80</v>
      </c>
      <c r="AO25" s="14" t="s">
        <v>43</v>
      </c>
    </row>
    <row r="26" spans="1:41" x14ac:dyDescent="0.2">
      <c r="AE26" s="14" t="s">
        <v>43</v>
      </c>
      <c r="AG26" s="13" t="s">
        <v>40</v>
      </c>
      <c r="AH26" s="23" t="s">
        <v>46</v>
      </c>
      <c r="AI26" s="23" t="str">
        <f t="shared" si="0"/>
        <v>G7_A2</v>
      </c>
      <c r="AJ26" s="29" t="s">
        <v>96</v>
      </c>
      <c r="AK26" s="29" t="s">
        <v>96</v>
      </c>
      <c r="AL26" s="29" t="s">
        <v>96</v>
      </c>
      <c r="AM26" s="26" t="s">
        <v>80</v>
      </c>
      <c r="AO26" s="14" t="s">
        <v>43</v>
      </c>
    </row>
    <row r="27" spans="1:41" x14ac:dyDescent="0.2">
      <c r="AE27" s="14" t="s">
        <v>43</v>
      </c>
      <c r="AG27" s="13" t="s">
        <v>40</v>
      </c>
      <c r="AH27" s="23" t="s">
        <v>47</v>
      </c>
      <c r="AI27" s="23" t="str">
        <f t="shared" si="0"/>
        <v>G7_A3</v>
      </c>
      <c r="AJ27" s="29" t="s">
        <v>96</v>
      </c>
      <c r="AK27" s="29" t="s">
        <v>96</v>
      </c>
      <c r="AL27" s="26" t="s">
        <v>80</v>
      </c>
      <c r="AM27" s="26" t="s">
        <v>80</v>
      </c>
      <c r="AO27" s="14" t="s">
        <v>43</v>
      </c>
    </row>
    <row r="28" spans="1:41" x14ac:dyDescent="0.2">
      <c r="AE28" s="14" t="s">
        <v>43</v>
      </c>
      <c r="AF28" s="129">
        <v>46051</v>
      </c>
      <c r="AG28" s="15" t="s">
        <v>142</v>
      </c>
      <c r="AH28" s="23" t="s">
        <v>45</v>
      </c>
      <c r="AI28" s="23" t="str">
        <f t="shared" si="0"/>
        <v>GA500_A1</v>
      </c>
      <c r="AJ28" s="29" t="s">
        <v>96</v>
      </c>
      <c r="AK28" s="29" t="s">
        <v>96</v>
      </c>
      <c r="AL28" s="26" t="s">
        <v>80</v>
      </c>
      <c r="AM28" s="26" t="s">
        <v>80</v>
      </c>
      <c r="AO28" s="14" t="s">
        <v>43</v>
      </c>
    </row>
    <row r="29" spans="1:41" x14ac:dyDescent="0.2">
      <c r="AE29" s="14" t="s">
        <v>43</v>
      </c>
      <c r="AF29" s="129">
        <v>46051</v>
      </c>
      <c r="AG29" s="15" t="s">
        <v>142</v>
      </c>
      <c r="AH29" s="23" t="s">
        <v>46</v>
      </c>
      <c r="AI29" s="23" t="str">
        <f t="shared" si="0"/>
        <v>GA500_A2</v>
      </c>
      <c r="AJ29" s="29" t="s">
        <v>96</v>
      </c>
      <c r="AK29" s="29" t="s">
        <v>96</v>
      </c>
      <c r="AL29" s="29" t="s">
        <v>96</v>
      </c>
      <c r="AM29" s="29" t="s">
        <v>96</v>
      </c>
      <c r="AO29" s="14" t="s">
        <v>43</v>
      </c>
    </row>
    <row r="30" spans="1:41" x14ac:dyDescent="0.2">
      <c r="AE30" s="14" t="s">
        <v>43</v>
      </c>
      <c r="AG30" s="15"/>
      <c r="AH30" s="23"/>
      <c r="AI30" s="23"/>
      <c r="AJ30" s="29"/>
      <c r="AK30" s="29"/>
      <c r="AL30" s="26"/>
      <c r="AM30" s="26"/>
      <c r="AO30" s="14" t="s">
        <v>43</v>
      </c>
    </row>
    <row r="31" spans="1:41" ht="13.5" thickBot="1" x14ac:dyDescent="0.25">
      <c r="AE31" s="14" t="s">
        <v>43</v>
      </c>
      <c r="AF31" s="129">
        <v>46051</v>
      </c>
      <c r="AG31" s="15" t="s">
        <v>139</v>
      </c>
      <c r="AH31" s="23" t="s">
        <v>45</v>
      </c>
      <c r="AI31" s="23" t="str">
        <f t="shared" ref="AI31:AI36" si="1">AG31&amp;"_"&amp;AH31</f>
        <v>GA800_A1</v>
      </c>
      <c r="AJ31" s="29" t="s">
        <v>96</v>
      </c>
      <c r="AK31" s="29" t="s">
        <v>96</v>
      </c>
      <c r="AL31" s="29" t="s">
        <v>96</v>
      </c>
      <c r="AM31" s="29" t="s">
        <v>96</v>
      </c>
      <c r="AO31" s="14" t="s">
        <v>43</v>
      </c>
    </row>
    <row r="32" spans="1:41" x14ac:dyDescent="0.2">
      <c r="B32" s="2" t="s">
        <v>145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AE32" s="14" t="s">
        <v>43</v>
      </c>
      <c r="AF32" s="129">
        <v>46051</v>
      </c>
      <c r="AG32" s="15" t="s">
        <v>139</v>
      </c>
      <c r="AH32" s="23" t="s">
        <v>46</v>
      </c>
      <c r="AI32" s="23" t="str">
        <f t="shared" si="1"/>
        <v>GA800_A2</v>
      </c>
      <c r="AJ32" s="29" t="s">
        <v>96</v>
      </c>
      <c r="AK32" s="29" t="s">
        <v>96</v>
      </c>
      <c r="AL32" s="29" t="s">
        <v>96</v>
      </c>
      <c r="AM32" s="29" t="s">
        <v>96</v>
      </c>
      <c r="AO32" s="14" t="s">
        <v>43</v>
      </c>
    </row>
    <row r="33" spans="2:41" x14ac:dyDescent="0.2">
      <c r="B33" s="12" t="s">
        <v>30</v>
      </c>
      <c r="C33" s="12"/>
      <c r="D33" s="12"/>
      <c r="E33" s="12"/>
      <c r="F33" s="12"/>
      <c r="G33" s="12" t="s">
        <v>60</v>
      </c>
      <c r="H33" s="12"/>
      <c r="I33" s="12"/>
      <c r="J33" s="12" t="s">
        <v>67</v>
      </c>
      <c r="K33" s="12"/>
      <c r="L33" s="12"/>
      <c r="M33" s="12" t="s">
        <v>1</v>
      </c>
      <c r="N33" s="12"/>
      <c r="O33" s="12"/>
      <c r="P33" s="12" t="s">
        <v>50</v>
      </c>
      <c r="Q33" s="12"/>
      <c r="R33" s="12"/>
      <c r="AE33" s="14" t="s">
        <v>43</v>
      </c>
      <c r="AF33" s="129">
        <v>46051</v>
      </c>
      <c r="AG33" s="15" t="s">
        <v>139</v>
      </c>
      <c r="AH33" s="23" t="s">
        <v>47</v>
      </c>
      <c r="AI33" s="23" t="str">
        <f t="shared" si="1"/>
        <v>GA800_A3</v>
      </c>
      <c r="AJ33" s="29" t="s">
        <v>96</v>
      </c>
      <c r="AK33" s="29" t="s">
        <v>96</v>
      </c>
      <c r="AL33" s="29" t="s">
        <v>96</v>
      </c>
      <c r="AM33" s="29" t="s">
        <v>96</v>
      </c>
      <c r="AO33" s="14" t="s">
        <v>43</v>
      </c>
    </row>
    <row r="34" spans="2:41" x14ac:dyDescent="0.2">
      <c r="B34" s="13"/>
      <c r="C34" s="6" t="s">
        <v>31</v>
      </c>
      <c r="D34" s="6" t="s">
        <v>32</v>
      </c>
      <c r="E34" s="6" t="s">
        <v>33</v>
      </c>
      <c r="F34" s="6" t="s">
        <v>34</v>
      </c>
      <c r="G34" s="16" t="s">
        <v>45</v>
      </c>
      <c r="H34" s="16" t="s">
        <v>46</v>
      </c>
      <c r="I34" s="16" t="s">
        <v>47</v>
      </c>
      <c r="J34" s="16" t="s">
        <v>84</v>
      </c>
      <c r="K34" s="16" t="s">
        <v>85</v>
      </c>
      <c r="L34" s="16" t="s">
        <v>86</v>
      </c>
      <c r="M34" s="16" t="s">
        <v>61</v>
      </c>
      <c r="N34" s="16" t="s">
        <v>62</v>
      </c>
      <c r="O34" s="16" t="s">
        <v>63</v>
      </c>
      <c r="P34" s="16" t="s">
        <v>64</v>
      </c>
      <c r="Q34" s="16" t="s">
        <v>65</v>
      </c>
      <c r="R34" s="16" t="s">
        <v>66</v>
      </c>
      <c r="AE34" s="14" t="s">
        <v>43</v>
      </c>
      <c r="AG34" s="15" t="s">
        <v>59</v>
      </c>
      <c r="AH34" s="23" t="s">
        <v>45</v>
      </c>
      <c r="AI34" s="23" t="str">
        <f t="shared" si="1"/>
        <v>J1000_A1</v>
      </c>
      <c r="AJ34" s="29" t="s">
        <v>96</v>
      </c>
      <c r="AK34" s="26" t="s">
        <v>80</v>
      </c>
      <c r="AL34" s="29" t="s">
        <v>96</v>
      </c>
      <c r="AM34" s="29" t="s">
        <v>96</v>
      </c>
      <c r="AO34" s="14" t="s">
        <v>43</v>
      </c>
    </row>
    <row r="35" spans="2:41" x14ac:dyDescent="0.2">
      <c r="B35" s="13" t="s">
        <v>35</v>
      </c>
      <c r="C35" s="22">
        <v>-1</v>
      </c>
      <c r="D35" s="22">
        <v>1</v>
      </c>
      <c r="E35" s="22">
        <v>0</v>
      </c>
      <c r="F35" s="22">
        <v>10</v>
      </c>
      <c r="G35" s="17" t="s">
        <v>77</v>
      </c>
      <c r="H35" s="17" t="s">
        <v>78</v>
      </c>
      <c r="I35" s="17" t="s">
        <v>79</v>
      </c>
      <c r="J35" s="17" t="s">
        <v>68</v>
      </c>
      <c r="K35" s="17" t="s">
        <v>74</v>
      </c>
      <c r="L35" s="17" t="s">
        <v>71</v>
      </c>
      <c r="M35" s="17" t="s">
        <v>69</v>
      </c>
      <c r="N35" s="17" t="s">
        <v>75</v>
      </c>
      <c r="O35" s="17" t="s">
        <v>72</v>
      </c>
      <c r="P35" s="17" t="s">
        <v>70</v>
      </c>
      <c r="Q35" s="17" t="s">
        <v>76</v>
      </c>
      <c r="R35" s="17" t="s">
        <v>73</v>
      </c>
      <c r="AE35" s="14" t="s">
        <v>43</v>
      </c>
      <c r="AG35" s="15" t="s">
        <v>137</v>
      </c>
      <c r="AH35" s="23" t="s">
        <v>45</v>
      </c>
      <c r="AI35" s="23" t="str">
        <f t="shared" si="1"/>
        <v>L1000_A1</v>
      </c>
      <c r="AJ35" s="29" t="s">
        <v>96</v>
      </c>
      <c r="AK35" s="29" t="s">
        <v>96</v>
      </c>
      <c r="AL35" s="26" t="s">
        <v>80</v>
      </c>
      <c r="AM35" s="26" t="s">
        <v>80</v>
      </c>
      <c r="AO35" s="14" t="s">
        <v>43</v>
      </c>
    </row>
    <row r="36" spans="2:41" x14ac:dyDescent="0.2">
      <c r="B36" s="13" t="s">
        <v>36</v>
      </c>
      <c r="C36" s="22">
        <v>-1</v>
      </c>
      <c r="D36" s="22">
        <v>1</v>
      </c>
      <c r="E36" s="22">
        <v>0</v>
      </c>
      <c r="F36" s="22">
        <v>10</v>
      </c>
      <c r="G36" s="17" t="s">
        <v>77</v>
      </c>
      <c r="H36" s="17" t="s">
        <v>78</v>
      </c>
      <c r="I36" s="17" t="s">
        <v>79</v>
      </c>
      <c r="J36" s="17" t="s">
        <v>68</v>
      </c>
      <c r="K36" s="17" t="s">
        <v>74</v>
      </c>
      <c r="L36" s="17" t="s">
        <v>71</v>
      </c>
      <c r="M36" s="17" t="s">
        <v>69</v>
      </c>
      <c r="N36" s="17" t="s">
        <v>75</v>
      </c>
      <c r="O36" s="17" t="s">
        <v>72</v>
      </c>
      <c r="P36" s="17" t="s">
        <v>70</v>
      </c>
      <c r="Q36" s="17" t="s">
        <v>76</v>
      </c>
      <c r="R36" s="17" t="s">
        <v>73</v>
      </c>
      <c r="AE36" s="14" t="s">
        <v>43</v>
      </c>
      <c r="AG36" s="15" t="s">
        <v>137</v>
      </c>
      <c r="AH36" s="23" t="s">
        <v>46</v>
      </c>
      <c r="AI36" s="23" t="str">
        <f t="shared" si="1"/>
        <v>L1000_A2</v>
      </c>
      <c r="AJ36" s="29" t="s">
        <v>96</v>
      </c>
      <c r="AK36" s="29" t="s">
        <v>96</v>
      </c>
      <c r="AL36" s="26" t="s">
        <v>80</v>
      </c>
      <c r="AM36" s="29" t="s">
        <v>96</v>
      </c>
      <c r="AO36" s="14" t="s">
        <v>43</v>
      </c>
    </row>
    <row r="37" spans="2:41" x14ac:dyDescent="0.2">
      <c r="B37" s="13" t="s">
        <v>37</v>
      </c>
      <c r="C37" s="22">
        <v>-1</v>
      </c>
      <c r="D37" s="22">
        <v>1</v>
      </c>
      <c r="E37" s="22">
        <v>0</v>
      </c>
      <c r="F37" s="22">
        <v>10</v>
      </c>
      <c r="G37" s="17" t="s">
        <v>77</v>
      </c>
      <c r="H37" s="17" t="s">
        <v>78</v>
      </c>
      <c r="I37" s="17" t="s">
        <v>79</v>
      </c>
      <c r="J37" s="17" t="s">
        <v>68</v>
      </c>
      <c r="K37" s="17" t="s">
        <v>74</v>
      </c>
      <c r="L37" s="17" t="s">
        <v>71</v>
      </c>
      <c r="M37" s="17" t="s">
        <v>69</v>
      </c>
      <c r="N37" s="17" t="s">
        <v>75</v>
      </c>
      <c r="O37" s="17" t="s">
        <v>72</v>
      </c>
      <c r="P37" s="17" t="s">
        <v>70</v>
      </c>
      <c r="Q37" s="17" t="s">
        <v>76</v>
      </c>
      <c r="R37" s="17" t="s">
        <v>73</v>
      </c>
      <c r="AE37" s="14" t="s">
        <v>43</v>
      </c>
      <c r="AG37" s="15"/>
      <c r="AH37" s="23"/>
      <c r="AI37" s="23"/>
      <c r="AJ37" s="29"/>
      <c r="AK37" s="29"/>
      <c r="AL37" s="26"/>
      <c r="AM37" s="26"/>
      <c r="AO37" s="14" t="s">
        <v>43</v>
      </c>
    </row>
    <row r="38" spans="2:41" x14ac:dyDescent="0.2">
      <c r="B38" s="13" t="s">
        <v>38</v>
      </c>
      <c r="C38" s="22">
        <v>-1</v>
      </c>
      <c r="D38" s="22">
        <v>1</v>
      </c>
      <c r="E38" s="22">
        <v>0</v>
      </c>
      <c r="F38" s="22">
        <v>10</v>
      </c>
      <c r="G38" s="17" t="s">
        <v>77</v>
      </c>
      <c r="H38" s="17" t="s">
        <v>78</v>
      </c>
      <c r="I38" s="18" t="s">
        <v>80</v>
      </c>
      <c r="J38" s="17" t="s">
        <v>68</v>
      </c>
      <c r="K38" s="17" t="s">
        <v>74</v>
      </c>
      <c r="L38" s="18" t="s">
        <v>80</v>
      </c>
      <c r="M38" s="17" t="s">
        <v>69</v>
      </c>
      <c r="N38" s="17" t="s">
        <v>75</v>
      </c>
      <c r="O38" s="18" t="s">
        <v>80</v>
      </c>
      <c r="P38" s="17" t="s">
        <v>70</v>
      </c>
      <c r="Q38" s="17" t="s">
        <v>76</v>
      </c>
      <c r="R38" s="18" t="s">
        <v>80</v>
      </c>
      <c r="AE38" s="14" t="s">
        <v>43</v>
      </c>
      <c r="AF38" s="129">
        <v>46051</v>
      </c>
      <c r="AG38" s="15" t="s">
        <v>141</v>
      </c>
      <c r="AH38" s="23" t="s">
        <v>45</v>
      </c>
      <c r="AI38" s="23" t="str">
        <f t="shared" ref="AI38:AI47" si="2">AG38&amp;"_"&amp;AH38</f>
        <v>P1000_A1</v>
      </c>
      <c r="AJ38" s="29" t="s">
        <v>96</v>
      </c>
      <c r="AK38" s="29" t="s">
        <v>96</v>
      </c>
      <c r="AL38" s="29" t="s">
        <v>96</v>
      </c>
      <c r="AM38" s="29" t="s">
        <v>96</v>
      </c>
      <c r="AO38" s="14" t="s">
        <v>43</v>
      </c>
    </row>
    <row r="39" spans="2:41" x14ac:dyDescent="0.2">
      <c r="B39" s="13" t="s">
        <v>39</v>
      </c>
      <c r="C39" s="22">
        <v>-1</v>
      </c>
      <c r="D39" s="22">
        <v>1</v>
      </c>
      <c r="E39" s="22">
        <v>0</v>
      </c>
      <c r="F39" s="22">
        <v>10</v>
      </c>
      <c r="G39" s="17" t="s">
        <v>77</v>
      </c>
      <c r="H39" s="17" t="s">
        <v>78</v>
      </c>
      <c r="I39" s="18" t="s">
        <v>80</v>
      </c>
      <c r="J39" s="17" t="s">
        <v>68</v>
      </c>
      <c r="K39" s="17" t="s">
        <v>74</v>
      </c>
      <c r="L39" s="18" t="s">
        <v>80</v>
      </c>
      <c r="M39" s="17" t="s">
        <v>69</v>
      </c>
      <c r="N39" s="17" t="s">
        <v>75</v>
      </c>
      <c r="O39" s="18" t="s">
        <v>80</v>
      </c>
      <c r="P39" s="17" t="s">
        <v>70</v>
      </c>
      <c r="Q39" s="17" t="s">
        <v>76</v>
      </c>
      <c r="R39" s="18" t="s">
        <v>80</v>
      </c>
      <c r="AE39" s="14" t="s">
        <v>43</v>
      </c>
      <c r="AF39" s="129">
        <v>46051</v>
      </c>
      <c r="AG39" s="15" t="s">
        <v>141</v>
      </c>
      <c r="AH39" s="23" t="s">
        <v>46</v>
      </c>
      <c r="AI39" s="23" t="str">
        <f t="shared" si="2"/>
        <v>P1000_A2</v>
      </c>
      <c r="AJ39" s="29" t="s">
        <v>96</v>
      </c>
      <c r="AK39" s="29" t="s">
        <v>96</v>
      </c>
      <c r="AL39" s="29" t="s">
        <v>96</v>
      </c>
      <c r="AM39" s="29" t="s">
        <v>96</v>
      </c>
      <c r="AO39" s="14" t="s">
        <v>43</v>
      </c>
    </row>
    <row r="40" spans="2:41" x14ac:dyDescent="0.2">
      <c r="B40" s="13" t="s">
        <v>40</v>
      </c>
      <c r="C40" s="22">
        <v>-1</v>
      </c>
      <c r="D40" s="22">
        <v>1</v>
      </c>
      <c r="E40" s="22">
        <v>0</v>
      </c>
      <c r="F40" s="22">
        <v>10</v>
      </c>
      <c r="G40" s="17" t="s">
        <v>77</v>
      </c>
      <c r="H40" s="17" t="s">
        <v>78</v>
      </c>
      <c r="I40" s="17" t="s">
        <v>79</v>
      </c>
      <c r="J40" s="17" t="s">
        <v>68</v>
      </c>
      <c r="K40" s="17" t="s">
        <v>74</v>
      </c>
      <c r="L40" s="17" t="s">
        <v>71</v>
      </c>
      <c r="M40" s="17" t="s">
        <v>69</v>
      </c>
      <c r="N40" s="17" t="s">
        <v>75</v>
      </c>
      <c r="O40" s="17" t="s">
        <v>72</v>
      </c>
      <c r="P40" s="17" t="s">
        <v>70</v>
      </c>
      <c r="Q40" s="17" t="s">
        <v>76</v>
      </c>
      <c r="R40" s="17" t="s">
        <v>73</v>
      </c>
      <c r="AE40" s="14" t="s">
        <v>43</v>
      </c>
      <c r="AF40" s="129">
        <v>46051</v>
      </c>
      <c r="AG40" s="15" t="s">
        <v>141</v>
      </c>
      <c r="AH40" s="23" t="s">
        <v>47</v>
      </c>
      <c r="AI40" s="23" t="str">
        <f t="shared" si="2"/>
        <v>P1000_A3</v>
      </c>
      <c r="AJ40" s="29" t="s">
        <v>96</v>
      </c>
      <c r="AK40" s="29" t="s">
        <v>96</v>
      </c>
      <c r="AL40" s="29" t="s">
        <v>96</v>
      </c>
      <c r="AM40" s="29" t="s">
        <v>96</v>
      </c>
      <c r="AO40" s="14" t="s">
        <v>43</v>
      </c>
    </row>
    <row r="41" spans="2:41" x14ac:dyDescent="0.2">
      <c r="B41" s="15" t="s">
        <v>58</v>
      </c>
      <c r="C41" s="22">
        <v>-1</v>
      </c>
      <c r="D41" s="22">
        <v>1</v>
      </c>
      <c r="E41" s="22">
        <v>0</v>
      </c>
      <c r="F41" s="22">
        <v>10</v>
      </c>
      <c r="G41" s="17" t="s">
        <v>77</v>
      </c>
      <c r="H41" s="17" t="s">
        <v>78</v>
      </c>
      <c r="I41" s="17" t="s">
        <v>79</v>
      </c>
      <c r="J41" s="17" t="s">
        <v>68</v>
      </c>
      <c r="K41" s="17" t="s">
        <v>74</v>
      </c>
      <c r="L41" s="17" t="s">
        <v>71</v>
      </c>
      <c r="M41" s="17" t="s">
        <v>69</v>
      </c>
      <c r="N41" s="17" t="s">
        <v>75</v>
      </c>
      <c r="O41" s="17" t="s">
        <v>72</v>
      </c>
      <c r="P41" s="17" t="s">
        <v>70</v>
      </c>
      <c r="Q41" s="17" t="s">
        <v>76</v>
      </c>
      <c r="R41" s="17" t="s">
        <v>73</v>
      </c>
      <c r="AE41" s="14" t="s">
        <v>43</v>
      </c>
      <c r="AG41" s="13" t="s">
        <v>38</v>
      </c>
      <c r="AH41" s="23" t="s">
        <v>45</v>
      </c>
      <c r="AI41" s="23" t="str">
        <f t="shared" si="2"/>
        <v>P7_A1</v>
      </c>
      <c r="AJ41" s="29" t="s">
        <v>96</v>
      </c>
      <c r="AK41" s="29" t="s">
        <v>96</v>
      </c>
      <c r="AL41" s="26" t="s">
        <v>80</v>
      </c>
      <c r="AM41" s="26" t="s">
        <v>80</v>
      </c>
      <c r="AO41" s="14" t="s">
        <v>43</v>
      </c>
    </row>
    <row r="42" spans="2:41" x14ac:dyDescent="0.2">
      <c r="B42" s="15" t="s">
        <v>59</v>
      </c>
      <c r="C42" s="22">
        <v>-9.9990000000000006</v>
      </c>
      <c r="D42" s="22">
        <v>9.9990000000000006</v>
      </c>
      <c r="E42" s="22">
        <v>-9.9990000000000006</v>
      </c>
      <c r="F42" s="22">
        <v>9.9990000000000006</v>
      </c>
      <c r="G42" s="17" t="s">
        <v>4</v>
      </c>
      <c r="H42" s="18" t="s">
        <v>80</v>
      </c>
      <c r="I42" s="18" t="s">
        <v>80</v>
      </c>
      <c r="J42" s="17" t="s">
        <v>68</v>
      </c>
      <c r="K42" s="18" t="s">
        <v>80</v>
      </c>
      <c r="L42" s="18" t="s">
        <v>80</v>
      </c>
      <c r="M42" s="17" t="s">
        <v>70</v>
      </c>
      <c r="N42" s="18" t="s">
        <v>80</v>
      </c>
      <c r="O42" s="18" t="s">
        <v>80</v>
      </c>
      <c r="P42" s="17" t="s">
        <v>71</v>
      </c>
      <c r="Q42" s="18" t="s">
        <v>80</v>
      </c>
      <c r="R42" s="18" t="s">
        <v>80</v>
      </c>
      <c r="AE42" s="14" t="s">
        <v>43</v>
      </c>
      <c r="AG42" s="13" t="s">
        <v>38</v>
      </c>
      <c r="AH42" s="23" t="s">
        <v>46</v>
      </c>
      <c r="AI42" s="23" t="str">
        <f t="shared" si="2"/>
        <v>P7_A2</v>
      </c>
      <c r="AJ42" s="29" t="s">
        <v>96</v>
      </c>
      <c r="AK42" s="29" t="s">
        <v>96</v>
      </c>
      <c r="AL42" s="29" t="s">
        <v>96</v>
      </c>
      <c r="AM42" s="26" t="s">
        <v>80</v>
      </c>
      <c r="AO42" s="14" t="s">
        <v>43</v>
      </c>
    </row>
    <row r="43" spans="2:41" x14ac:dyDescent="0.2">
      <c r="B43" s="13" t="s">
        <v>41</v>
      </c>
      <c r="C43" s="22">
        <v>-9.9990000000000006</v>
      </c>
      <c r="D43" s="22">
        <v>9.9990000000000006</v>
      </c>
      <c r="E43" s="22">
        <v>-9.9990000000000006</v>
      </c>
      <c r="F43" s="22">
        <v>9.9990000000000006</v>
      </c>
      <c r="G43" s="17" t="s">
        <v>4</v>
      </c>
      <c r="H43" s="17" t="s">
        <v>83</v>
      </c>
      <c r="I43" s="18" t="s">
        <v>80</v>
      </c>
      <c r="J43" s="17" t="s">
        <v>68</v>
      </c>
      <c r="K43" s="17" t="s">
        <v>81</v>
      </c>
      <c r="L43" s="18" t="s">
        <v>80</v>
      </c>
      <c r="M43" s="17" t="s">
        <v>70</v>
      </c>
      <c r="N43" s="17" t="s">
        <v>76</v>
      </c>
      <c r="O43" s="18" t="s">
        <v>80</v>
      </c>
      <c r="P43" s="17" t="s">
        <v>71</v>
      </c>
      <c r="Q43" s="17" t="s">
        <v>82</v>
      </c>
      <c r="R43" s="18" t="s">
        <v>80</v>
      </c>
      <c r="AE43" s="14" t="s">
        <v>43</v>
      </c>
      <c r="AF43" s="129">
        <v>46051</v>
      </c>
      <c r="AG43" s="15" t="s">
        <v>138</v>
      </c>
      <c r="AH43" s="23" t="s">
        <v>45</v>
      </c>
      <c r="AI43" s="23" t="str">
        <f t="shared" si="2"/>
        <v>U1000_A1</v>
      </c>
      <c r="AJ43" s="29" t="s">
        <v>96</v>
      </c>
      <c r="AK43" s="29" t="s">
        <v>96</v>
      </c>
      <c r="AL43" s="26" t="s">
        <v>80</v>
      </c>
      <c r="AM43" s="26" t="s">
        <v>80</v>
      </c>
      <c r="AO43" s="14" t="s">
        <v>43</v>
      </c>
    </row>
    <row r="44" spans="2:41" x14ac:dyDescent="0.2">
      <c r="B44" s="13" t="s">
        <v>42</v>
      </c>
      <c r="C44" s="22">
        <v>-9.9990000000000006</v>
      </c>
      <c r="D44" s="22">
        <v>9.9990000000000006</v>
      </c>
      <c r="E44" s="22">
        <v>-9.9990000000000006</v>
      </c>
      <c r="F44" s="22">
        <v>9.9990000000000006</v>
      </c>
      <c r="G44" s="17" t="s">
        <v>4</v>
      </c>
      <c r="H44" s="17" t="s">
        <v>83</v>
      </c>
      <c r="I44" s="17" t="s">
        <v>77</v>
      </c>
      <c r="J44" s="17" t="s">
        <v>68</v>
      </c>
      <c r="K44" s="17" t="s">
        <v>81</v>
      </c>
      <c r="L44" s="130" t="s">
        <v>75</v>
      </c>
      <c r="M44" s="17" t="s">
        <v>70</v>
      </c>
      <c r="N44" s="17" t="s">
        <v>76</v>
      </c>
      <c r="O44" s="17" t="s">
        <v>73</v>
      </c>
      <c r="P44" s="17" t="s">
        <v>71</v>
      </c>
      <c r="Q44" s="17" t="s">
        <v>82</v>
      </c>
      <c r="R44" s="17" t="s">
        <v>74</v>
      </c>
      <c r="AE44" s="14" t="s">
        <v>43</v>
      </c>
      <c r="AF44" s="129">
        <v>46051</v>
      </c>
      <c r="AG44" s="15" t="s">
        <v>138</v>
      </c>
      <c r="AH44" s="23" t="s">
        <v>46</v>
      </c>
      <c r="AI44" s="23" t="str">
        <f t="shared" si="2"/>
        <v>U1000_A2</v>
      </c>
      <c r="AJ44" s="29" t="s">
        <v>96</v>
      </c>
      <c r="AK44" s="29" t="s">
        <v>96</v>
      </c>
      <c r="AL44" s="29" t="s">
        <v>96</v>
      </c>
      <c r="AM44" s="29" t="s">
        <v>96</v>
      </c>
      <c r="AO44" s="14" t="s">
        <v>43</v>
      </c>
    </row>
    <row r="45" spans="2:41" x14ac:dyDescent="0.2">
      <c r="AE45" s="14" t="s">
        <v>43</v>
      </c>
      <c r="AF45" s="129">
        <v>46051</v>
      </c>
      <c r="AG45" s="15" t="s">
        <v>138</v>
      </c>
      <c r="AH45" s="23" t="s">
        <v>47</v>
      </c>
      <c r="AI45" s="23" t="str">
        <f t="shared" si="2"/>
        <v>U1000_A3</v>
      </c>
      <c r="AJ45" s="29" t="s">
        <v>96</v>
      </c>
      <c r="AK45" s="29" t="s">
        <v>96</v>
      </c>
      <c r="AL45" s="26" t="s">
        <v>80</v>
      </c>
      <c r="AM45" s="26" t="s">
        <v>80</v>
      </c>
      <c r="AO45" s="14" t="s">
        <v>43</v>
      </c>
    </row>
    <row r="46" spans="2:41" x14ac:dyDescent="0.2">
      <c r="AE46" s="14" t="s">
        <v>43</v>
      </c>
      <c r="AG46" s="13" t="s">
        <v>41</v>
      </c>
      <c r="AH46" s="23" t="s">
        <v>45</v>
      </c>
      <c r="AI46" s="23" t="str">
        <f t="shared" si="2"/>
        <v>V1000_A1</v>
      </c>
      <c r="AJ46" s="29" t="s">
        <v>96</v>
      </c>
      <c r="AK46" s="26" t="s">
        <v>80</v>
      </c>
      <c r="AL46" s="26" t="s">
        <v>80</v>
      </c>
      <c r="AM46" s="26" t="s">
        <v>80</v>
      </c>
      <c r="AO46" s="14" t="s">
        <v>43</v>
      </c>
    </row>
    <row r="47" spans="2:41" x14ac:dyDescent="0.2">
      <c r="AE47" s="14" t="s">
        <v>43</v>
      </c>
      <c r="AG47" s="13" t="s">
        <v>41</v>
      </c>
      <c r="AH47" s="23" t="s">
        <v>46</v>
      </c>
      <c r="AI47" s="23" t="str">
        <f t="shared" si="2"/>
        <v>V1000_A2</v>
      </c>
      <c r="AJ47" s="29" t="s">
        <v>96</v>
      </c>
      <c r="AK47" s="26" t="s">
        <v>80</v>
      </c>
      <c r="AL47" s="29" t="s">
        <v>96</v>
      </c>
      <c r="AM47" s="29" t="s">
        <v>96</v>
      </c>
      <c r="AO47" s="14" t="s">
        <v>43</v>
      </c>
    </row>
    <row r="48" spans="2:41" x14ac:dyDescent="0.2">
      <c r="AE48" s="14" t="s">
        <v>43</v>
      </c>
      <c r="AO48" s="14" t="s">
        <v>43</v>
      </c>
    </row>
    <row r="49" spans="31:41" x14ac:dyDescent="0.2">
      <c r="AE49" s="14" t="s">
        <v>43</v>
      </c>
      <c r="AO49" s="14" t="s">
        <v>43</v>
      </c>
    </row>
    <row r="50" spans="31:41" x14ac:dyDescent="0.2">
      <c r="AE50" s="14" t="s">
        <v>43</v>
      </c>
      <c r="AO50" s="14" t="s">
        <v>43</v>
      </c>
    </row>
    <row r="51" spans="31:41" x14ac:dyDescent="0.2">
      <c r="AE51" s="14" t="s">
        <v>43</v>
      </c>
      <c r="AF51" s="14" t="s">
        <v>43</v>
      </c>
      <c r="AG51" s="14" t="s">
        <v>43</v>
      </c>
      <c r="AH51" s="14" t="s">
        <v>43</v>
      </c>
      <c r="AI51" s="14" t="s">
        <v>43</v>
      </c>
      <c r="AJ51" s="14" t="s">
        <v>43</v>
      </c>
      <c r="AK51" s="14" t="s">
        <v>43</v>
      </c>
      <c r="AL51" s="14" t="s">
        <v>43</v>
      </c>
      <c r="AM51" s="14" t="s">
        <v>43</v>
      </c>
      <c r="AN51" s="14" t="s">
        <v>43</v>
      </c>
      <c r="AO51" s="14" t="s">
        <v>43</v>
      </c>
    </row>
    <row r="54" spans="31:41" ht="13.5" thickBot="1" x14ac:dyDescent="0.25"/>
    <row r="55" spans="31:41" x14ac:dyDescent="0.2">
      <c r="AG55" s="4" t="s">
        <v>146</v>
      </c>
      <c r="AH55" s="4"/>
      <c r="AI55" s="4"/>
      <c r="AJ55" s="4"/>
      <c r="AK55" s="4"/>
      <c r="AL55" s="4"/>
      <c r="AM55" s="4"/>
    </row>
    <row r="56" spans="31:41" x14ac:dyDescent="0.2">
      <c r="AJ56" s="19" t="s">
        <v>18</v>
      </c>
      <c r="AK56" s="27" t="s">
        <v>88</v>
      </c>
      <c r="AL56" s="27" t="s">
        <v>19</v>
      </c>
      <c r="AM56" s="28" t="s">
        <v>89</v>
      </c>
    </row>
    <row r="57" spans="31:41" x14ac:dyDescent="0.2">
      <c r="AG57" s="13" t="s">
        <v>35</v>
      </c>
      <c r="AH57" s="23" t="s">
        <v>45</v>
      </c>
      <c r="AI57" s="23" t="s">
        <v>147</v>
      </c>
      <c r="AJ57" s="29" t="s">
        <v>96</v>
      </c>
      <c r="AK57" s="29" t="s">
        <v>96</v>
      </c>
      <c r="AL57" s="26" t="s">
        <v>80</v>
      </c>
      <c r="AM57" s="26" t="s">
        <v>80</v>
      </c>
    </row>
    <row r="58" spans="31:41" x14ac:dyDescent="0.2">
      <c r="AG58" s="13" t="s">
        <v>36</v>
      </c>
      <c r="AH58" s="23" t="s">
        <v>45</v>
      </c>
      <c r="AI58" s="23" t="s">
        <v>148</v>
      </c>
      <c r="AJ58" s="29" t="s">
        <v>96</v>
      </c>
      <c r="AK58" s="29" t="s">
        <v>96</v>
      </c>
      <c r="AL58" s="26" t="s">
        <v>80</v>
      </c>
      <c r="AM58" s="26" t="s">
        <v>80</v>
      </c>
    </row>
    <row r="59" spans="31:41" x14ac:dyDescent="0.2">
      <c r="AG59" s="13" t="s">
        <v>37</v>
      </c>
      <c r="AH59" s="23" t="s">
        <v>45</v>
      </c>
      <c r="AI59" s="23" t="s">
        <v>149</v>
      </c>
      <c r="AJ59" s="29" t="s">
        <v>96</v>
      </c>
      <c r="AK59" s="29" t="s">
        <v>96</v>
      </c>
      <c r="AL59" s="26" t="s">
        <v>80</v>
      </c>
      <c r="AM59" s="26" t="s">
        <v>80</v>
      </c>
    </row>
    <row r="60" spans="31:41" x14ac:dyDescent="0.2">
      <c r="AG60" s="13" t="s">
        <v>38</v>
      </c>
      <c r="AH60" s="23" t="s">
        <v>45</v>
      </c>
      <c r="AI60" s="23" t="s">
        <v>150</v>
      </c>
      <c r="AJ60" s="29" t="s">
        <v>96</v>
      </c>
      <c r="AK60" s="29" t="s">
        <v>96</v>
      </c>
      <c r="AL60" s="26" t="s">
        <v>80</v>
      </c>
      <c r="AM60" s="26" t="s">
        <v>80</v>
      </c>
    </row>
    <row r="61" spans="31:41" x14ac:dyDescent="0.2">
      <c r="AG61" s="13" t="s">
        <v>39</v>
      </c>
      <c r="AH61" s="23" t="s">
        <v>45</v>
      </c>
      <c r="AI61" s="23" t="s">
        <v>151</v>
      </c>
      <c r="AJ61" s="29" t="s">
        <v>96</v>
      </c>
      <c r="AK61" s="29" t="s">
        <v>96</v>
      </c>
      <c r="AL61" s="26" t="s">
        <v>80</v>
      </c>
      <c r="AM61" s="26" t="s">
        <v>80</v>
      </c>
    </row>
    <row r="62" spans="31:41" x14ac:dyDescent="0.2">
      <c r="AG62" s="13" t="s">
        <v>40</v>
      </c>
      <c r="AH62" s="23" t="s">
        <v>45</v>
      </c>
      <c r="AI62" s="23" t="s">
        <v>152</v>
      </c>
      <c r="AJ62" s="29" t="s">
        <v>96</v>
      </c>
      <c r="AK62" s="29" t="s">
        <v>96</v>
      </c>
      <c r="AL62" s="26" t="s">
        <v>80</v>
      </c>
      <c r="AM62" s="26" t="s">
        <v>80</v>
      </c>
    </row>
    <row r="63" spans="31:41" x14ac:dyDescent="0.2">
      <c r="AG63" s="15" t="s">
        <v>58</v>
      </c>
      <c r="AH63" s="23" t="s">
        <v>45</v>
      </c>
      <c r="AI63" s="23" t="s">
        <v>153</v>
      </c>
      <c r="AJ63" s="29" t="s">
        <v>96</v>
      </c>
      <c r="AK63" s="29" t="s">
        <v>96</v>
      </c>
      <c r="AL63" s="26" t="s">
        <v>80</v>
      </c>
      <c r="AM63" s="26" t="s">
        <v>80</v>
      </c>
    </row>
    <row r="64" spans="31:41" x14ac:dyDescent="0.2">
      <c r="AG64" s="15" t="s">
        <v>59</v>
      </c>
      <c r="AH64" s="23" t="s">
        <v>45</v>
      </c>
      <c r="AI64" s="23" t="s">
        <v>154</v>
      </c>
      <c r="AJ64" s="29" t="s">
        <v>96</v>
      </c>
      <c r="AK64" s="26" t="s">
        <v>80</v>
      </c>
      <c r="AL64" s="29" t="s">
        <v>96</v>
      </c>
      <c r="AM64" s="29" t="s">
        <v>96</v>
      </c>
    </row>
    <row r="65" spans="33:39" x14ac:dyDescent="0.2">
      <c r="AG65" s="13" t="s">
        <v>41</v>
      </c>
      <c r="AH65" s="23" t="s">
        <v>45</v>
      </c>
      <c r="AI65" s="23" t="s">
        <v>155</v>
      </c>
      <c r="AJ65" s="29" t="s">
        <v>96</v>
      </c>
      <c r="AK65" s="26" t="s">
        <v>80</v>
      </c>
      <c r="AL65" s="26" t="s">
        <v>80</v>
      </c>
      <c r="AM65" s="26" t="s">
        <v>80</v>
      </c>
    </row>
    <row r="66" spans="33:39" x14ac:dyDescent="0.2">
      <c r="AG66" s="13" t="s">
        <v>42</v>
      </c>
      <c r="AH66" s="23" t="s">
        <v>45</v>
      </c>
      <c r="AI66" s="23" t="s">
        <v>156</v>
      </c>
      <c r="AJ66" s="29" t="s">
        <v>96</v>
      </c>
      <c r="AK66" s="29" t="s">
        <v>96</v>
      </c>
      <c r="AL66" s="26" t="s">
        <v>80</v>
      </c>
      <c r="AM66" s="26" t="s">
        <v>80</v>
      </c>
    </row>
    <row r="67" spans="33:39" x14ac:dyDescent="0.2">
      <c r="AG67" s="13" t="s">
        <v>35</v>
      </c>
      <c r="AH67" s="23" t="s">
        <v>46</v>
      </c>
      <c r="AI67" s="23" t="s">
        <v>157</v>
      </c>
      <c r="AJ67" s="29" t="s">
        <v>96</v>
      </c>
      <c r="AK67" s="29" t="s">
        <v>96</v>
      </c>
      <c r="AL67" s="29" t="s">
        <v>96</v>
      </c>
      <c r="AM67" s="26" t="s">
        <v>80</v>
      </c>
    </row>
    <row r="68" spans="33:39" x14ac:dyDescent="0.2">
      <c r="AG68" s="13" t="s">
        <v>36</v>
      </c>
      <c r="AH68" s="23" t="s">
        <v>46</v>
      </c>
      <c r="AI68" s="23" t="s">
        <v>158</v>
      </c>
      <c r="AJ68" s="29" t="s">
        <v>96</v>
      </c>
      <c r="AK68" s="29" t="s">
        <v>96</v>
      </c>
      <c r="AL68" s="29" t="s">
        <v>96</v>
      </c>
      <c r="AM68" s="26" t="s">
        <v>80</v>
      </c>
    </row>
    <row r="69" spans="33:39" x14ac:dyDescent="0.2">
      <c r="AG69" s="13" t="s">
        <v>37</v>
      </c>
      <c r="AH69" s="23" t="s">
        <v>46</v>
      </c>
      <c r="AI69" s="23" t="s">
        <v>159</v>
      </c>
      <c r="AJ69" s="29" t="s">
        <v>96</v>
      </c>
      <c r="AK69" s="29" t="s">
        <v>96</v>
      </c>
      <c r="AL69" s="29" t="s">
        <v>96</v>
      </c>
      <c r="AM69" s="26" t="s">
        <v>80</v>
      </c>
    </row>
    <row r="70" spans="33:39" x14ac:dyDescent="0.2">
      <c r="AG70" s="13" t="s">
        <v>38</v>
      </c>
      <c r="AH70" s="23" t="s">
        <v>46</v>
      </c>
      <c r="AI70" s="23" t="s">
        <v>160</v>
      </c>
      <c r="AJ70" s="29" t="s">
        <v>96</v>
      </c>
      <c r="AK70" s="29" t="s">
        <v>96</v>
      </c>
      <c r="AL70" s="29" t="s">
        <v>96</v>
      </c>
      <c r="AM70" s="26" t="s">
        <v>80</v>
      </c>
    </row>
    <row r="71" spans="33:39" x14ac:dyDescent="0.2">
      <c r="AG71" s="13" t="s">
        <v>39</v>
      </c>
      <c r="AH71" s="23" t="s">
        <v>46</v>
      </c>
      <c r="AI71" s="23" t="s">
        <v>161</v>
      </c>
      <c r="AJ71" s="29" t="s">
        <v>96</v>
      </c>
      <c r="AK71" s="29" t="s">
        <v>96</v>
      </c>
      <c r="AL71" s="29" t="s">
        <v>96</v>
      </c>
      <c r="AM71" s="26" t="s">
        <v>80</v>
      </c>
    </row>
    <row r="72" spans="33:39" x14ac:dyDescent="0.2">
      <c r="AG72" s="13" t="s">
        <v>40</v>
      </c>
      <c r="AH72" s="23" t="s">
        <v>46</v>
      </c>
      <c r="AI72" s="23" t="s">
        <v>162</v>
      </c>
      <c r="AJ72" s="29" t="s">
        <v>96</v>
      </c>
      <c r="AK72" s="29" t="s">
        <v>96</v>
      </c>
      <c r="AL72" s="29" t="s">
        <v>96</v>
      </c>
      <c r="AM72" s="26" t="s">
        <v>80</v>
      </c>
    </row>
    <row r="73" spans="33:39" x14ac:dyDescent="0.2">
      <c r="AG73" s="15" t="s">
        <v>58</v>
      </c>
      <c r="AH73" s="23" t="s">
        <v>46</v>
      </c>
      <c r="AI73" s="23" t="s">
        <v>163</v>
      </c>
      <c r="AJ73" s="29" t="s">
        <v>96</v>
      </c>
      <c r="AK73" s="29" t="s">
        <v>96</v>
      </c>
      <c r="AL73" s="29" t="s">
        <v>96</v>
      </c>
      <c r="AM73" s="26" t="s">
        <v>80</v>
      </c>
    </row>
    <row r="74" spans="33:39" x14ac:dyDescent="0.2">
      <c r="AG74" s="13" t="s">
        <v>41</v>
      </c>
      <c r="AH74" s="23" t="s">
        <v>46</v>
      </c>
      <c r="AI74" s="23" t="s">
        <v>164</v>
      </c>
      <c r="AJ74" s="29" t="s">
        <v>96</v>
      </c>
      <c r="AK74" s="26" t="s">
        <v>80</v>
      </c>
      <c r="AL74" s="29" t="s">
        <v>96</v>
      </c>
      <c r="AM74" s="29" t="s">
        <v>96</v>
      </c>
    </row>
    <row r="75" spans="33:39" x14ac:dyDescent="0.2">
      <c r="AG75" s="13" t="s">
        <v>42</v>
      </c>
      <c r="AH75" s="23" t="s">
        <v>46</v>
      </c>
      <c r="AI75" s="23" t="s">
        <v>165</v>
      </c>
      <c r="AJ75" s="29" t="s">
        <v>96</v>
      </c>
      <c r="AK75" s="29" t="s">
        <v>96</v>
      </c>
      <c r="AL75" s="29" t="s">
        <v>96</v>
      </c>
      <c r="AM75" s="29" t="s">
        <v>96</v>
      </c>
    </row>
    <row r="76" spans="33:39" x14ac:dyDescent="0.2">
      <c r="AG76" s="13" t="s">
        <v>35</v>
      </c>
      <c r="AH76" s="23" t="s">
        <v>47</v>
      </c>
      <c r="AI76" s="23" t="s">
        <v>166</v>
      </c>
      <c r="AJ76" s="29" t="s">
        <v>96</v>
      </c>
      <c r="AK76" s="29" t="s">
        <v>96</v>
      </c>
      <c r="AL76" s="26" t="s">
        <v>80</v>
      </c>
      <c r="AM76" s="26" t="s">
        <v>80</v>
      </c>
    </row>
    <row r="77" spans="33:39" x14ac:dyDescent="0.2">
      <c r="AG77" s="13" t="s">
        <v>36</v>
      </c>
      <c r="AH77" s="23" t="s">
        <v>47</v>
      </c>
      <c r="AI77" s="23" t="s">
        <v>167</v>
      </c>
      <c r="AJ77" s="29" t="s">
        <v>96</v>
      </c>
      <c r="AK77" s="29" t="s">
        <v>96</v>
      </c>
      <c r="AL77" s="26" t="s">
        <v>80</v>
      </c>
      <c r="AM77" s="26" t="s">
        <v>80</v>
      </c>
    </row>
    <row r="78" spans="33:39" x14ac:dyDescent="0.2">
      <c r="AG78" s="13" t="s">
        <v>37</v>
      </c>
      <c r="AH78" s="23" t="s">
        <v>47</v>
      </c>
      <c r="AI78" s="23" t="s">
        <v>168</v>
      </c>
      <c r="AJ78" s="29" t="s">
        <v>96</v>
      </c>
      <c r="AK78" s="29" t="s">
        <v>96</v>
      </c>
      <c r="AL78" s="26" t="s">
        <v>80</v>
      </c>
      <c r="AM78" s="26" t="s">
        <v>80</v>
      </c>
    </row>
    <row r="79" spans="33:39" x14ac:dyDescent="0.2">
      <c r="AG79" s="13" t="s">
        <v>40</v>
      </c>
      <c r="AH79" s="23" t="s">
        <v>47</v>
      </c>
      <c r="AI79" s="23" t="s">
        <v>169</v>
      </c>
      <c r="AJ79" s="29" t="s">
        <v>96</v>
      </c>
      <c r="AK79" s="29" t="s">
        <v>96</v>
      </c>
      <c r="AL79" s="26" t="s">
        <v>80</v>
      </c>
      <c r="AM79" s="26" t="s">
        <v>80</v>
      </c>
    </row>
    <row r="80" spans="33:39" x14ac:dyDescent="0.2">
      <c r="AG80" s="15" t="s">
        <v>58</v>
      </c>
      <c r="AH80" s="23" t="s">
        <v>47</v>
      </c>
      <c r="AI80" s="23" t="s">
        <v>170</v>
      </c>
      <c r="AJ80" s="29" t="s">
        <v>96</v>
      </c>
      <c r="AK80" s="29" t="s">
        <v>96</v>
      </c>
      <c r="AL80" s="26" t="s">
        <v>80</v>
      </c>
      <c r="AM80" s="26" t="s">
        <v>80</v>
      </c>
    </row>
    <row r="81" spans="33:39" x14ac:dyDescent="0.2">
      <c r="AG81" s="13" t="s">
        <v>42</v>
      </c>
      <c r="AH81" s="23" t="s">
        <v>47</v>
      </c>
      <c r="AI81" s="23" t="s">
        <v>171</v>
      </c>
      <c r="AJ81" s="29" t="s">
        <v>96</v>
      </c>
      <c r="AK81" s="29" t="s">
        <v>96</v>
      </c>
      <c r="AL81" s="26" t="s">
        <v>80</v>
      </c>
      <c r="AM81" s="26" t="s">
        <v>80</v>
      </c>
    </row>
  </sheetData>
  <sheetProtection password="CC26" sheet="1" objects="1" scenarios="1" selectLockedCells="1"/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47C9-CC0B-4719-96B0-D39EF15D407B}">
  <sheetPr>
    <pageSetUpPr fitToPage="1"/>
  </sheetPr>
  <dimension ref="B1:Q70"/>
  <sheetViews>
    <sheetView showGridLines="0" showRowColHeaders="0" tabSelected="1" topLeftCell="A2" zoomScale="80" zoomScaleNormal="80" workbookViewId="0">
      <selection activeCell="C10" sqref="C10"/>
    </sheetView>
  </sheetViews>
  <sheetFormatPr defaultRowHeight="12.75" outlineLevelRow="1" x14ac:dyDescent="0.2"/>
  <cols>
    <col min="1" max="1" width="1.42578125" style="1" customWidth="1"/>
    <col min="2" max="2" width="21.7109375" style="1" customWidth="1"/>
    <col min="3" max="3" width="9.7109375" style="1" customWidth="1"/>
    <col min="4" max="4" width="12.7109375" style="1" customWidth="1"/>
    <col min="5" max="10" width="9.7109375" style="1" customWidth="1"/>
    <col min="11" max="12" width="13.28515625" style="1" customWidth="1"/>
    <col min="13" max="16" width="9.7109375" style="1" customWidth="1"/>
    <col min="17" max="17" width="34.42578125" style="1" customWidth="1"/>
    <col min="18" max="16384" width="9.140625" style="1"/>
  </cols>
  <sheetData>
    <row r="1" spans="2:17" ht="24" hidden="1" outlineLevel="1" thickBot="1" x14ac:dyDescent="0.25">
      <c r="B1" s="99" t="s">
        <v>29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2:17" ht="30.6" customHeight="1" collapsed="1" x14ac:dyDescent="0.2">
      <c r="B2" s="116" t="s">
        <v>135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8"/>
    </row>
    <row r="3" spans="2:17" ht="24.6" customHeight="1" thickBot="1" x14ac:dyDescent="0.25">
      <c r="B3" s="122" t="s">
        <v>136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</row>
    <row r="4" spans="2:17" ht="19.5" x14ac:dyDescent="0.35">
      <c r="B4" s="137" t="s">
        <v>133</v>
      </c>
      <c r="C4" s="138"/>
      <c r="D4" s="138"/>
      <c r="E4" s="138"/>
      <c r="F4" s="138"/>
      <c r="G4" s="138"/>
      <c r="H4" s="138"/>
      <c r="I4" s="138"/>
      <c r="J4" s="138"/>
      <c r="K4" s="139"/>
      <c r="M4"/>
      <c r="N4"/>
      <c r="O4"/>
      <c r="P4"/>
      <c r="Q4" s="93"/>
    </row>
    <row r="5" spans="2:17" ht="20.25" thickBot="1" x14ac:dyDescent="0.4">
      <c r="B5" s="140" t="s">
        <v>134</v>
      </c>
      <c r="C5" s="141"/>
      <c r="D5" s="141"/>
      <c r="E5" s="141"/>
      <c r="F5" s="141"/>
      <c r="G5" s="141"/>
      <c r="H5" s="141"/>
      <c r="I5" s="141"/>
      <c r="J5" s="141"/>
      <c r="K5" s="142"/>
      <c r="M5"/>
      <c r="N5"/>
      <c r="O5"/>
      <c r="P5"/>
      <c r="Q5" s="93"/>
    </row>
    <row r="6" spans="2:17" ht="64.150000000000006" customHeight="1" x14ac:dyDescent="0.2">
      <c r="B6" s="149"/>
      <c r="C6" s="150"/>
      <c r="D6" s="143" t="str">
        <f>" = Bias = "&amp;L17&amp;" for Input "&amp;C11</f>
        <v xml:space="preserve"> = Bias = H3-04 for Input A1</v>
      </c>
      <c r="E6" s="143"/>
      <c r="F6" s="143"/>
      <c r="G6" s="143"/>
      <c r="H6" s="143"/>
      <c r="I6" s="143"/>
      <c r="J6" s="143"/>
      <c r="K6" s="144"/>
      <c r="M6"/>
      <c r="N6"/>
      <c r="O6"/>
      <c r="P6"/>
      <c r="Q6" s="93"/>
    </row>
    <row r="7" spans="2:17" ht="63" customHeight="1" thickBot="1" x14ac:dyDescent="0.25">
      <c r="B7" s="147"/>
      <c r="C7" s="148"/>
      <c r="D7" s="148"/>
      <c r="E7" s="148"/>
      <c r="F7" s="145" t="str">
        <f>" = Gain = "&amp;K17&amp;" for Input "&amp;C11</f>
        <v xml:space="preserve"> = Gain = H3-03 for Input A1</v>
      </c>
      <c r="G7" s="145"/>
      <c r="H7" s="145"/>
      <c r="I7" s="145"/>
      <c r="J7" s="145"/>
      <c r="K7" s="146"/>
      <c r="Q7" s="95"/>
    </row>
    <row r="8" spans="2:17" ht="7.9" customHeight="1" thickBot="1" x14ac:dyDescent="0.25">
      <c r="B8" s="94"/>
      <c r="I8" s="32"/>
      <c r="J8" s="32"/>
      <c r="K8" s="32"/>
      <c r="L8" s="32"/>
      <c r="Q8" s="95"/>
    </row>
    <row r="9" spans="2:17" ht="15" customHeight="1" thickBot="1" x14ac:dyDescent="0.25">
      <c r="B9" s="42" t="s">
        <v>97</v>
      </c>
      <c r="C9" s="41"/>
      <c r="F9" s="42" t="s">
        <v>94</v>
      </c>
      <c r="G9" s="40"/>
      <c r="H9" s="41"/>
      <c r="I9" s="32"/>
      <c r="J9" s="42" t="s">
        <v>92</v>
      </c>
      <c r="K9" s="40"/>
      <c r="L9" s="41"/>
      <c r="M9"/>
      <c r="Q9" s="98" t="s">
        <v>132</v>
      </c>
    </row>
    <row r="10" spans="2:17" ht="13.5" thickBot="1" x14ac:dyDescent="0.25">
      <c r="B10" s="115" t="s">
        <v>44</v>
      </c>
      <c r="C10" s="43" t="s">
        <v>139</v>
      </c>
      <c r="F10" s="44" t="s">
        <v>93</v>
      </c>
      <c r="G10" s="45">
        <v>60</v>
      </c>
      <c r="H10" s="46" t="s">
        <v>3</v>
      </c>
      <c r="J10" s="47" t="s">
        <v>91</v>
      </c>
      <c r="K10" s="39" t="s">
        <v>1</v>
      </c>
      <c r="L10" s="48" t="s">
        <v>50</v>
      </c>
      <c r="M10"/>
      <c r="Q10" s="95"/>
    </row>
    <row r="11" spans="2:17" ht="13.5" thickBot="1" x14ac:dyDescent="0.25">
      <c r="B11" s="115" t="s">
        <v>87</v>
      </c>
      <c r="C11" s="43" t="s">
        <v>45</v>
      </c>
      <c r="D11" s="151" t="str">
        <f>IF(ISNA(MATCH(C10&amp;"_"&amp;C11,ConsistencyIndex,0))," -- "&amp;C10&amp;" does not have input "&amp;C11,"")</f>
        <v/>
      </c>
      <c r="E11" s="152"/>
      <c r="F11" s="152"/>
      <c r="G11" s="113"/>
      <c r="H11" s="114"/>
      <c r="J11" s="47" t="s">
        <v>48</v>
      </c>
      <c r="K11" s="25">
        <f>INDEX(ParameterTable,MATCH($C$10,ParameterIndex,0),MATCH("Gain Hi",ParameterHeads,0))</f>
        <v>9.9990000000000006</v>
      </c>
      <c r="L11" s="49">
        <f>INDEX(ParameterTable,MATCH($C$10,ParameterIndex,0),MATCH("Bias Hi",ParameterHeads,0))</f>
        <v>9.9990000000000006</v>
      </c>
      <c r="M11"/>
      <c r="N11" s="78" t="s">
        <v>26</v>
      </c>
      <c r="O11" s="79">
        <f>INDEX(InputTypeTable,MATCH($C$12,InputTypeIndex,0),MATCH("zero",InputTypeHeads,0))</f>
        <v>0</v>
      </c>
      <c r="P11" s="80" t="str">
        <f>INDEX(InputTypeTable,MATCH($C$12,InputTypeIndex,0),MATCH("units",InputTypeHeads,0))</f>
        <v>Volts</v>
      </c>
      <c r="Q11" s="95"/>
    </row>
    <row r="12" spans="2:17" ht="13.5" thickBot="1" x14ac:dyDescent="0.25">
      <c r="B12" s="115" t="s">
        <v>21</v>
      </c>
      <c r="C12" s="43" t="s">
        <v>18</v>
      </c>
      <c r="D12" s="151" t="str">
        <f>IF(INDEX(ConsistencyTable,MATCH(C10&amp;"_"&amp;C11,ConsistencyIndex,0),MATCH(C12,ConsistencyHeads,0))="X",""," -- "&amp;C10&amp;" input "&amp;C11&amp;" does not support "&amp;C12)</f>
        <v/>
      </c>
      <c r="E12" s="152"/>
      <c r="F12" s="152"/>
      <c r="G12" s="152"/>
      <c r="H12" s="152"/>
      <c r="J12" s="50" t="s">
        <v>49</v>
      </c>
      <c r="K12" s="51">
        <f>INDEX(ParameterTable,MATCH($C$10,ParameterIndex,0),MATCH("Gain Lo",ParameterHeads,0))</f>
        <v>-9.9990000000000006</v>
      </c>
      <c r="L12" s="52">
        <f>INDEX(ParameterTable,MATCH($C$10,ParameterIndex,0),MATCH("Bias Lo",ParameterHeads,0))</f>
        <v>-9.9990000000000006</v>
      </c>
      <c r="N12" s="81" t="s">
        <v>27</v>
      </c>
      <c r="O12" s="82">
        <f>INDEX(InputTypeTable,MATCH($C$12,InputTypeIndex,0),MATCH("span",InputTypeHeads,0))</f>
        <v>10</v>
      </c>
      <c r="P12" s="83" t="str">
        <f>INDEX(InputTypeTable,MATCH($C$12,InputTypeIndex,0),MATCH("units",InputTypeHeads,0))</f>
        <v>Volts</v>
      </c>
      <c r="Q12" s="95"/>
    </row>
    <row r="13" spans="2:17" x14ac:dyDescent="0.2">
      <c r="B13" s="94"/>
      <c r="Q13" s="95"/>
    </row>
    <row r="14" spans="2:17" ht="34.15" customHeight="1" x14ac:dyDescent="0.2">
      <c r="B14" s="119" t="s">
        <v>130</v>
      </c>
      <c r="C14" s="38" t="s">
        <v>101</v>
      </c>
      <c r="D14" s="38"/>
      <c r="E14" s="38"/>
      <c r="F14" s="38"/>
      <c r="G14" s="38"/>
      <c r="H14" s="38"/>
      <c r="I14" s="38"/>
      <c r="J14" s="38"/>
      <c r="K14" s="38" t="s">
        <v>108</v>
      </c>
      <c r="L14" s="38"/>
      <c r="M14" s="38" t="s">
        <v>100</v>
      </c>
      <c r="N14" s="38"/>
      <c r="O14" s="38"/>
      <c r="P14" s="38"/>
      <c r="Q14" s="95"/>
    </row>
    <row r="15" spans="2:17" ht="18.75" x14ac:dyDescent="0.2">
      <c r="B15" s="120" t="s">
        <v>125</v>
      </c>
      <c r="C15" s="36" t="s">
        <v>7</v>
      </c>
      <c r="D15" s="36"/>
      <c r="E15" s="36"/>
      <c r="F15" s="36"/>
      <c r="G15" s="69" t="s">
        <v>8</v>
      </c>
      <c r="H15" s="69"/>
      <c r="I15" s="69"/>
      <c r="J15" s="69"/>
      <c r="K15" s="84" t="s">
        <v>14</v>
      </c>
      <c r="L15" s="84" t="s">
        <v>15</v>
      </c>
      <c r="M15" s="54" t="s">
        <v>9</v>
      </c>
      <c r="N15" s="54"/>
      <c r="O15" s="54"/>
      <c r="P15" s="54"/>
      <c r="Q15" s="95"/>
    </row>
    <row r="16" spans="2:17" ht="38.25" x14ac:dyDescent="0.2">
      <c r="B16" s="121" t="s">
        <v>126</v>
      </c>
      <c r="C16" s="61" t="s">
        <v>10</v>
      </c>
      <c r="D16" s="61"/>
      <c r="E16" s="61" t="s">
        <v>11</v>
      </c>
      <c r="F16" s="61"/>
      <c r="G16" s="70" t="s">
        <v>12</v>
      </c>
      <c r="H16" s="70"/>
      <c r="I16" s="70" t="s">
        <v>13</v>
      </c>
      <c r="J16" s="70"/>
      <c r="K16" s="85" t="s">
        <v>1</v>
      </c>
      <c r="L16" s="86" t="s">
        <v>50</v>
      </c>
      <c r="M16" s="55" t="s">
        <v>16</v>
      </c>
      <c r="N16" s="55"/>
      <c r="O16" s="55" t="s">
        <v>17</v>
      </c>
      <c r="P16" s="55"/>
      <c r="Q16" s="131" t="s">
        <v>172</v>
      </c>
    </row>
    <row r="17" spans="2:17" ht="15.75" x14ac:dyDescent="0.2">
      <c r="B17" s="96" t="str">
        <f>$C$10&amp;" Input "&amp;$C$11</f>
        <v>GA800 Input A1</v>
      </c>
      <c r="C17" s="62" t="str">
        <f>INDEX(ParameterTable,MATCH($C$10,ParameterIndex,0),MATCH($C$11,ParameterHeads,0))</f>
        <v>U1-13</v>
      </c>
      <c r="D17" s="63" t="s">
        <v>6</v>
      </c>
      <c r="E17" s="64" t="s">
        <v>95</v>
      </c>
      <c r="F17" s="63" t="s">
        <v>5</v>
      </c>
      <c r="G17" s="71" t="str">
        <f>INDEX(ParameterTable,MATCH($C$10,ParameterIndex,0),MATCH($C$11,ParameterHeads,0))</f>
        <v>U1-13</v>
      </c>
      <c r="H17" s="72" t="s">
        <v>6</v>
      </c>
      <c r="I17" s="73" t="s">
        <v>95</v>
      </c>
      <c r="J17" s="72" t="s">
        <v>5</v>
      </c>
      <c r="K17" s="87" t="str">
        <f>INDEX(ParameterTable,MATCH($C$10,ParameterIndex,0),MATCH($C$11&amp;" "&amp;K16,ParameterHeads,0))</f>
        <v>H3-03</v>
      </c>
      <c r="L17" s="87" t="str">
        <f>INDEX(ParameterTable,MATCH($C$10,ParameterIndex,0),MATCH($C$11&amp;" "&amp;L16,ParameterHeads,0))</f>
        <v>H3-04</v>
      </c>
      <c r="M17" s="56" t="str">
        <f>INDEX(ParameterTable,MATCH($C$10,ParameterIndex,0),MATCH($C$11,ParameterHeads,0))</f>
        <v>U1-13</v>
      </c>
      <c r="N17" s="57" t="s">
        <v>6</v>
      </c>
      <c r="O17" s="58" t="s">
        <v>95</v>
      </c>
      <c r="P17" s="57" t="s">
        <v>5</v>
      </c>
      <c r="Q17" s="95"/>
    </row>
    <row r="18" spans="2:17" x14ac:dyDescent="0.2">
      <c r="B18" s="96" t="str">
        <f>"Range:  "&amp;$C$12</f>
        <v>Range:  0 to 10V</v>
      </c>
      <c r="C18" s="65" t="s">
        <v>2</v>
      </c>
      <c r="D18" s="65" t="str">
        <f>INDEX(InputTypeTable,MATCH($C$12,InputTypeIndex,0),MATCH("units",InputTypeHeads,0))</f>
        <v>Volts</v>
      </c>
      <c r="E18" s="65" t="s">
        <v>2</v>
      </c>
      <c r="F18" s="65" t="s">
        <v>3</v>
      </c>
      <c r="G18" s="74" t="s">
        <v>2</v>
      </c>
      <c r="H18" s="74" t="str">
        <f>INDEX(InputTypeTable,MATCH($C$12,InputTypeIndex,0),MATCH("units",InputTypeHeads,0))</f>
        <v>Volts</v>
      </c>
      <c r="I18" s="74" t="s">
        <v>2</v>
      </c>
      <c r="J18" s="74" t="s">
        <v>3</v>
      </c>
      <c r="K18" s="88" t="s">
        <v>2</v>
      </c>
      <c r="L18" s="88" t="s">
        <v>2</v>
      </c>
      <c r="M18" s="59" t="s">
        <v>2</v>
      </c>
      <c r="N18" s="59" t="str">
        <f>INDEX(InputTypeTable,MATCH($C$12,InputTypeIndex,0),MATCH("units",InputTypeHeads,0))</f>
        <v>Volts</v>
      </c>
      <c r="O18" s="59" t="s">
        <v>2</v>
      </c>
      <c r="P18" s="59" t="s">
        <v>3</v>
      </c>
      <c r="Q18" s="95"/>
    </row>
    <row r="19" spans="2:17" ht="15.75" x14ac:dyDescent="0.2">
      <c r="B19" s="109" t="s">
        <v>115</v>
      </c>
      <c r="C19" s="33">
        <v>0</v>
      </c>
      <c r="D19" s="66">
        <f>InputZero+C19*InputSpan</f>
        <v>0</v>
      </c>
      <c r="E19" s="33">
        <v>0</v>
      </c>
      <c r="F19" s="66">
        <f>E19*FmaxVFD</f>
        <v>0</v>
      </c>
      <c r="G19" s="33">
        <v>1</v>
      </c>
      <c r="H19" s="75">
        <f>InputZero+G19*InputSpan</f>
        <v>10</v>
      </c>
      <c r="I19" s="33">
        <v>1</v>
      </c>
      <c r="J19" s="75">
        <f>I19*FmaxVFD</f>
        <v>60</v>
      </c>
      <c r="K19" s="53">
        <f>(I19*(1-C19)-E19*(1-G19))/(G19-C19)</f>
        <v>1</v>
      </c>
      <c r="L19" s="53">
        <f>(G19*E19-C19*I19)/(G19-C19)</f>
        <v>0</v>
      </c>
      <c r="M19" s="33">
        <v>0.5</v>
      </c>
      <c r="N19" s="60">
        <f>InputZero+M19*InputSpan</f>
        <v>5</v>
      </c>
      <c r="O19" s="68">
        <f>L19+(K19-L19)*M19</f>
        <v>0.5</v>
      </c>
      <c r="P19" s="60">
        <f>O19*FmaxVFD</f>
        <v>30</v>
      </c>
      <c r="Q19" s="95"/>
    </row>
    <row r="20" spans="2:17" x14ac:dyDescent="0.2">
      <c r="B20" s="94"/>
      <c r="C20" s="34" t="s">
        <v>99</v>
      </c>
      <c r="E20" s="34" t="s">
        <v>99</v>
      </c>
      <c r="G20" s="34" t="s">
        <v>99</v>
      </c>
      <c r="I20" s="34" t="s">
        <v>99</v>
      </c>
      <c r="K20" s="89" t="s">
        <v>99</v>
      </c>
      <c r="L20" s="90" t="s">
        <v>99</v>
      </c>
      <c r="M20" s="34" t="s">
        <v>99</v>
      </c>
      <c r="Q20" s="95"/>
    </row>
    <row r="21" spans="2:17" x14ac:dyDescent="0.2">
      <c r="B21" s="94"/>
      <c r="C21" s="35" t="s">
        <v>98</v>
      </c>
      <c r="E21" s="35" t="s">
        <v>98</v>
      </c>
      <c r="G21" s="35" t="s">
        <v>98</v>
      </c>
      <c r="I21" s="35" t="s">
        <v>98</v>
      </c>
      <c r="K21" s="91" t="str">
        <f>IF(OR(K19&gt;K$11,K19&lt;K$12,L19&gt;L$11,L19&lt;L$12),"Out of Range","Calculation Results")</f>
        <v>Calculation Results</v>
      </c>
      <c r="L21" s="92"/>
      <c r="M21" s="35" t="s">
        <v>98</v>
      </c>
      <c r="Q21" s="95"/>
    </row>
    <row r="22" spans="2:17" x14ac:dyDescent="0.2">
      <c r="B22" s="94"/>
      <c r="Q22" s="95"/>
    </row>
    <row r="23" spans="2:17" ht="18.75" x14ac:dyDescent="0.2">
      <c r="B23" s="120" t="s">
        <v>125</v>
      </c>
      <c r="C23" s="36" t="s">
        <v>7</v>
      </c>
      <c r="D23" s="36"/>
      <c r="E23" s="36"/>
      <c r="F23" s="36"/>
      <c r="G23" s="69" t="s">
        <v>8</v>
      </c>
      <c r="H23" s="69"/>
      <c r="I23" s="69"/>
      <c r="J23" s="69"/>
      <c r="K23" s="84" t="s">
        <v>14</v>
      </c>
      <c r="L23" s="84" t="s">
        <v>15</v>
      </c>
      <c r="M23" s="54" t="s">
        <v>9</v>
      </c>
      <c r="N23" s="54"/>
      <c r="O23" s="54"/>
      <c r="P23" s="54"/>
      <c r="Q23" s="95"/>
    </row>
    <row r="24" spans="2:17" ht="18" x14ac:dyDescent="0.2">
      <c r="B24" s="121" t="s">
        <v>127</v>
      </c>
      <c r="C24" s="61" t="s">
        <v>10</v>
      </c>
      <c r="D24" s="61"/>
      <c r="E24" s="61" t="s">
        <v>11</v>
      </c>
      <c r="F24" s="61"/>
      <c r="G24" s="70" t="s">
        <v>12</v>
      </c>
      <c r="H24" s="70"/>
      <c r="I24" s="70" t="s">
        <v>13</v>
      </c>
      <c r="J24" s="70"/>
      <c r="K24" s="85" t="s">
        <v>1</v>
      </c>
      <c r="L24" s="86" t="s">
        <v>50</v>
      </c>
      <c r="M24" s="55" t="s">
        <v>16</v>
      </c>
      <c r="N24" s="55"/>
      <c r="O24" s="55" t="s">
        <v>17</v>
      </c>
      <c r="P24" s="55"/>
      <c r="Q24" s="98" t="s">
        <v>131</v>
      </c>
    </row>
    <row r="25" spans="2:17" ht="15.75" x14ac:dyDescent="0.2">
      <c r="B25" s="96" t="str">
        <f>$C$10&amp;" Input "&amp;$C$11</f>
        <v>GA800 Input A1</v>
      </c>
      <c r="C25" s="62" t="str">
        <f>INDEX(ParameterTable,MATCH($C$10,ParameterIndex,0),MATCH($C$11,ParameterHeads,0))</f>
        <v>U1-13</v>
      </c>
      <c r="D25" s="63" t="s">
        <v>6</v>
      </c>
      <c r="E25" s="64" t="s">
        <v>95</v>
      </c>
      <c r="F25" s="63" t="s">
        <v>5</v>
      </c>
      <c r="G25" s="71" t="str">
        <f>INDEX(ParameterTable,MATCH($C$10,ParameterIndex,0),MATCH($C$11,ParameterHeads,0))</f>
        <v>U1-13</v>
      </c>
      <c r="H25" s="72" t="s">
        <v>6</v>
      </c>
      <c r="I25" s="73" t="s">
        <v>95</v>
      </c>
      <c r="J25" s="72" t="s">
        <v>5</v>
      </c>
      <c r="K25" s="87" t="str">
        <f>INDEX(ParameterTable,MATCH($C$10,ParameterIndex,0),MATCH($C$11&amp;" "&amp;K24,ParameterHeads,0))</f>
        <v>H3-03</v>
      </c>
      <c r="L25" s="87" t="str">
        <f>INDEX(ParameterTable,MATCH($C$10,ParameterIndex,0),MATCH($C$11&amp;" "&amp;L24,ParameterHeads,0))</f>
        <v>H3-04</v>
      </c>
      <c r="M25" s="56" t="str">
        <f>INDEX(ParameterTable,MATCH($C$10,ParameterIndex,0),MATCH($C$11,ParameterHeads,0))</f>
        <v>U1-13</v>
      </c>
      <c r="N25" s="57" t="s">
        <v>6</v>
      </c>
      <c r="O25" s="58" t="s">
        <v>95</v>
      </c>
      <c r="P25" s="57" t="s">
        <v>5</v>
      </c>
      <c r="Q25" s="95"/>
    </row>
    <row r="26" spans="2:17" x14ac:dyDescent="0.2">
      <c r="B26" s="96" t="str">
        <f>"Range:  "&amp;$C$12</f>
        <v>Range:  0 to 10V</v>
      </c>
      <c r="C26" s="65" t="s">
        <v>2</v>
      </c>
      <c r="D26" s="65" t="str">
        <f>INDEX(InputTypeTable,MATCH($C$12,InputTypeIndex,0),MATCH("units",InputTypeHeads,0))</f>
        <v>Volts</v>
      </c>
      <c r="E26" s="65" t="s">
        <v>2</v>
      </c>
      <c r="F26" s="65" t="s">
        <v>3</v>
      </c>
      <c r="G26" s="74" t="s">
        <v>2</v>
      </c>
      <c r="H26" s="74" t="str">
        <f>INDEX(InputTypeTable,MATCH($C$12,InputTypeIndex,0),MATCH("units",InputTypeHeads,0))</f>
        <v>Volts</v>
      </c>
      <c r="I26" s="74" t="s">
        <v>2</v>
      </c>
      <c r="J26" s="74" t="s">
        <v>3</v>
      </c>
      <c r="K26" s="88" t="s">
        <v>2</v>
      </c>
      <c r="L26" s="88" t="s">
        <v>2</v>
      </c>
      <c r="M26" s="59" t="s">
        <v>2</v>
      </c>
      <c r="N26" s="59" t="str">
        <f>INDEX(InputTypeTable,MATCH($C$12,InputTypeIndex,0),MATCH("units",InputTypeHeads,0))</f>
        <v>Volts</v>
      </c>
      <c r="O26" s="59" t="s">
        <v>2</v>
      </c>
      <c r="P26" s="59" t="s">
        <v>3</v>
      </c>
      <c r="Q26" s="95"/>
    </row>
    <row r="27" spans="2:17" ht="15.75" x14ac:dyDescent="0.2">
      <c r="B27" s="109" t="s">
        <v>116</v>
      </c>
      <c r="C27" s="67">
        <f>(D27-InputZero)/InputSpan</f>
        <v>0</v>
      </c>
      <c r="D27" s="37">
        <v>0</v>
      </c>
      <c r="E27" s="67">
        <f>F27/FmaxVFD</f>
        <v>0</v>
      </c>
      <c r="F27" s="37">
        <v>0</v>
      </c>
      <c r="G27" s="76">
        <f>(H27-InputZero)/InputSpan</f>
        <v>1</v>
      </c>
      <c r="H27" s="37">
        <v>10</v>
      </c>
      <c r="I27" s="76">
        <f>J27/FmaxVFD</f>
        <v>1</v>
      </c>
      <c r="J27" s="37">
        <v>60</v>
      </c>
      <c r="K27" s="53">
        <f>(I27*(1-C27)-E27*(1-G27))/(G27-C27)</f>
        <v>1</v>
      </c>
      <c r="L27" s="53">
        <f>(G27*E27-C27*I27)/(G27-C27)</f>
        <v>0</v>
      </c>
      <c r="M27" s="68">
        <f>(N27-InputZero)/InputSpan</f>
        <v>0.5</v>
      </c>
      <c r="N27" s="37">
        <v>5</v>
      </c>
      <c r="O27" s="68">
        <f>L27+(K27-L27)*M27</f>
        <v>0.5</v>
      </c>
      <c r="P27" s="60">
        <f>O27*FmaxVFD</f>
        <v>30</v>
      </c>
      <c r="Q27" s="95"/>
    </row>
    <row r="28" spans="2:17" x14ac:dyDescent="0.2">
      <c r="B28" s="94"/>
      <c r="D28" s="34" t="s">
        <v>99</v>
      </c>
      <c r="F28" s="34" t="s">
        <v>99</v>
      </c>
      <c r="H28" s="34" t="s">
        <v>99</v>
      </c>
      <c r="J28" s="34" t="s">
        <v>99</v>
      </c>
      <c r="K28" s="89" t="s">
        <v>99</v>
      </c>
      <c r="L28" s="90" t="s">
        <v>99</v>
      </c>
      <c r="N28" s="34" t="s">
        <v>99</v>
      </c>
      <c r="Q28" s="95"/>
    </row>
    <row r="29" spans="2:17" x14ac:dyDescent="0.2">
      <c r="B29" s="94"/>
      <c r="D29" s="35" t="s">
        <v>98</v>
      </c>
      <c r="F29" s="35" t="s">
        <v>98</v>
      </c>
      <c r="H29" s="35" t="s">
        <v>98</v>
      </c>
      <c r="J29" s="35" t="s">
        <v>98</v>
      </c>
      <c r="K29" s="91" t="str">
        <f>IF(OR(K27&gt;K$11,K27&lt;K$12,L27&gt;L$11,L27&lt;L$12),"Out of Range","Calculation Results")</f>
        <v>Calculation Results</v>
      </c>
      <c r="L29" s="92"/>
      <c r="N29" s="35" t="s">
        <v>98</v>
      </c>
      <c r="Q29" s="95"/>
    </row>
    <row r="30" spans="2:17" x14ac:dyDescent="0.2">
      <c r="B30" s="94"/>
      <c r="Q30" s="95"/>
    </row>
    <row r="31" spans="2:17" ht="18.75" x14ac:dyDescent="0.2">
      <c r="B31" s="120" t="s">
        <v>128</v>
      </c>
      <c r="C31" s="36" t="s">
        <v>7</v>
      </c>
      <c r="D31" s="36"/>
      <c r="E31" s="36"/>
      <c r="F31" s="36"/>
      <c r="G31" s="69" t="s">
        <v>8</v>
      </c>
      <c r="H31" s="69"/>
      <c r="I31" s="69"/>
      <c r="J31" s="69"/>
      <c r="K31" s="84" t="s">
        <v>14</v>
      </c>
      <c r="L31" s="84" t="s">
        <v>15</v>
      </c>
      <c r="M31" s="54" t="s">
        <v>9</v>
      </c>
      <c r="N31" s="54"/>
      <c r="O31" s="54"/>
      <c r="P31" s="54"/>
      <c r="Q31" s="95"/>
    </row>
    <row r="32" spans="2:17" ht="18" x14ac:dyDescent="0.2">
      <c r="B32" s="121" t="s">
        <v>129</v>
      </c>
      <c r="C32" s="61" t="s">
        <v>10</v>
      </c>
      <c r="D32" s="61"/>
      <c r="E32" s="61" t="s">
        <v>11</v>
      </c>
      <c r="F32" s="61"/>
      <c r="G32" s="70" t="s">
        <v>12</v>
      </c>
      <c r="H32" s="70"/>
      <c r="I32" s="70" t="s">
        <v>13</v>
      </c>
      <c r="J32" s="70"/>
      <c r="K32" s="85" t="s">
        <v>1</v>
      </c>
      <c r="L32" s="86" t="s">
        <v>50</v>
      </c>
      <c r="M32" s="55" t="s">
        <v>16</v>
      </c>
      <c r="N32" s="55"/>
      <c r="O32" s="55" t="s">
        <v>17</v>
      </c>
      <c r="P32" s="55"/>
      <c r="Q32" s="95"/>
    </row>
    <row r="33" spans="2:17" ht="15.75" x14ac:dyDescent="0.2">
      <c r="B33" s="96" t="str">
        <f>$C$10&amp;" Input "&amp;$C$11</f>
        <v>GA800 Input A1</v>
      </c>
      <c r="C33" s="62" t="str">
        <f>INDEX(ParameterTable,MATCH($C$10,ParameterIndex,0),MATCH($C$11,ParameterHeads,0))</f>
        <v>U1-13</v>
      </c>
      <c r="D33" s="63" t="s">
        <v>6</v>
      </c>
      <c r="E33" s="64" t="s">
        <v>95</v>
      </c>
      <c r="F33" s="63" t="s">
        <v>5</v>
      </c>
      <c r="G33" s="71" t="str">
        <f>INDEX(ParameterTable,MATCH($C$10,ParameterIndex,0),MATCH($C$11,ParameterHeads,0))</f>
        <v>U1-13</v>
      </c>
      <c r="H33" s="72" t="s">
        <v>6</v>
      </c>
      <c r="I33" s="73" t="s">
        <v>95</v>
      </c>
      <c r="J33" s="72" t="s">
        <v>5</v>
      </c>
      <c r="K33" s="87" t="str">
        <f>INDEX(ParameterTable,MATCH($C$10,ParameterIndex,0),MATCH($C$11&amp;" "&amp;K32,ParameterHeads,0))</f>
        <v>H3-03</v>
      </c>
      <c r="L33" s="87" t="str">
        <f>INDEX(ParameterTable,MATCH($C$10,ParameterIndex,0),MATCH($C$11&amp;" "&amp;L32,ParameterHeads,0))</f>
        <v>H3-04</v>
      </c>
      <c r="M33" s="56" t="str">
        <f>INDEX(ParameterTable,MATCH($C$10,ParameterIndex,0),MATCH($C$11,ParameterHeads,0))</f>
        <v>U1-13</v>
      </c>
      <c r="N33" s="57" t="s">
        <v>6</v>
      </c>
      <c r="O33" s="58" t="s">
        <v>95</v>
      </c>
      <c r="P33" s="57" t="s">
        <v>5</v>
      </c>
      <c r="Q33" s="95"/>
    </row>
    <row r="34" spans="2:17" x14ac:dyDescent="0.2">
      <c r="B34" s="96" t="str">
        <f>"Range:  "&amp;$C$12</f>
        <v>Range:  0 to 10V</v>
      </c>
      <c r="C34" s="65" t="s">
        <v>2</v>
      </c>
      <c r="D34" s="65" t="str">
        <f>INDEX(InputTypeTable,MATCH($C$12,InputTypeIndex,0),MATCH("units",InputTypeHeads,0))</f>
        <v>Volts</v>
      </c>
      <c r="E34" s="65" t="s">
        <v>2</v>
      </c>
      <c r="F34" s="65" t="s">
        <v>3</v>
      </c>
      <c r="G34" s="74" t="s">
        <v>2</v>
      </c>
      <c r="H34" s="74" t="str">
        <f>INDEX(InputTypeTable,MATCH($C$12,InputTypeIndex,0),MATCH("units",InputTypeHeads,0))</f>
        <v>Volts</v>
      </c>
      <c r="I34" s="74" t="s">
        <v>2</v>
      </c>
      <c r="J34" s="74" t="s">
        <v>3</v>
      </c>
      <c r="K34" s="88" t="s">
        <v>2</v>
      </c>
      <c r="L34" s="88" t="s">
        <v>2</v>
      </c>
      <c r="M34" s="59" t="s">
        <v>2</v>
      </c>
      <c r="N34" s="59" t="str">
        <f>INDEX(InputTypeTable,MATCH($C$12,InputTypeIndex,0),MATCH("units",InputTypeHeads,0))</f>
        <v>Volts</v>
      </c>
      <c r="O34" s="59" t="s">
        <v>2</v>
      </c>
      <c r="P34" s="59" t="s">
        <v>3</v>
      </c>
      <c r="Q34" s="95"/>
    </row>
    <row r="35" spans="2:17" ht="15.75" x14ac:dyDescent="0.2">
      <c r="B35" s="109" t="s">
        <v>117</v>
      </c>
      <c r="C35" s="33">
        <v>0</v>
      </c>
      <c r="D35" s="66">
        <f>InputZero+C35*InputSpan</f>
        <v>0</v>
      </c>
      <c r="E35" s="67">
        <f>F35/FmaxVFD</f>
        <v>0</v>
      </c>
      <c r="F35" s="37">
        <v>0</v>
      </c>
      <c r="G35" s="33">
        <v>1</v>
      </c>
      <c r="H35" s="75">
        <f>InputZero+G35*InputSpan</f>
        <v>10</v>
      </c>
      <c r="I35" s="76">
        <f>J35/FmaxVFD</f>
        <v>1</v>
      </c>
      <c r="J35" s="37">
        <v>60</v>
      </c>
      <c r="K35" s="53">
        <f>(I35*(1-C35)-E35*(1-G35))/(G35-C35)</f>
        <v>1</v>
      </c>
      <c r="L35" s="53">
        <f>(G35*E35-C35*I35)/(G35-C35)</f>
        <v>0</v>
      </c>
      <c r="M35" s="33">
        <v>0.95299999999999996</v>
      </c>
      <c r="N35" s="60">
        <f>InputZero+M35*InputSpan</f>
        <v>9.5299999999999994</v>
      </c>
      <c r="O35" s="68">
        <f>L35+(K35-L35)*M35</f>
        <v>0.95299999999999996</v>
      </c>
      <c r="P35" s="60">
        <f>O35*FmaxVFD</f>
        <v>57.18</v>
      </c>
      <c r="Q35" s="95"/>
    </row>
    <row r="36" spans="2:17" x14ac:dyDescent="0.2">
      <c r="B36" s="94"/>
      <c r="C36" s="34" t="s">
        <v>99</v>
      </c>
      <c r="F36" s="34" t="s">
        <v>99</v>
      </c>
      <c r="G36" s="34" t="s">
        <v>99</v>
      </c>
      <c r="J36" s="34" t="s">
        <v>99</v>
      </c>
      <c r="K36" s="89" t="s">
        <v>99</v>
      </c>
      <c r="L36" s="90" t="s">
        <v>99</v>
      </c>
      <c r="M36" s="34" t="s">
        <v>99</v>
      </c>
      <c r="Q36" s="95"/>
    </row>
    <row r="37" spans="2:17" x14ac:dyDescent="0.2">
      <c r="B37" s="94"/>
      <c r="C37" s="35" t="s">
        <v>98</v>
      </c>
      <c r="F37" s="35" t="s">
        <v>98</v>
      </c>
      <c r="G37" s="35" t="s">
        <v>98</v>
      </c>
      <c r="J37" s="35" t="s">
        <v>98</v>
      </c>
      <c r="K37" s="91" t="str">
        <f>IF(OR(K35&gt;K$11,K35&lt;K$12,L35&gt;L$11,L35&lt;L$12),"Out of Range","Calculation Results")</f>
        <v>Calculation Results</v>
      </c>
      <c r="L37" s="92"/>
      <c r="M37" s="35" t="s">
        <v>98</v>
      </c>
      <c r="Q37" s="95"/>
    </row>
    <row r="38" spans="2:17" ht="13.5" thickBot="1" x14ac:dyDescent="0.25"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97"/>
    </row>
    <row r="40" spans="2:17" ht="23.25" x14ac:dyDescent="0.2">
      <c r="B40" s="77" t="s">
        <v>105</v>
      </c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</row>
    <row r="42" spans="2:17" ht="15.75" x14ac:dyDescent="0.2">
      <c r="B42" s="134" t="s">
        <v>123</v>
      </c>
      <c r="C42" s="36" t="s">
        <v>51</v>
      </c>
      <c r="D42" s="36"/>
      <c r="E42" s="36"/>
      <c r="F42" s="36"/>
      <c r="G42" s="69" t="s">
        <v>52</v>
      </c>
      <c r="H42" s="69"/>
      <c r="I42" s="69"/>
      <c r="J42" s="69"/>
      <c r="K42" s="84" t="s">
        <v>14</v>
      </c>
      <c r="L42" s="84" t="s">
        <v>15</v>
      </c>
      <c r="M42" s="54" t="s">
        <v>53</v>
      </c>
      <c r="N42" s="54"/>
      <c r="O42" s="54"/>
      <c r="P42" s="54"/>
      <c r="Q42" s="132" t="s">
        <v>107</v>
      </c>
    </row>
    <row r="43" spans="2:17" ht="18" x14ac:dyDescent="0.2">
      <c r="B43" s="135"/>
      <c r="C43" s="61" t="s">
        <v>54</v>
      </c>
      <c r="D43" s="61"/>
      <c r="E43" s="61" t="s">
        <v>55</v>
      </c>
      <c r="F43" s="61"/>
      <c r="G43" s="70" t="s">
        <v>56</v>
      </c>
      <c r="H43" s="70"/>
      <c r="I43" s="70" t="s">
        <v>57</v>
      </c>
      <c r="J43" s="70"/>
      <c r="K43" s="85" t="s">
        <v>1</v>
      </c>
      <c r="L43" s="86" t="s">
        <v>50</v>
      </c>
      <c r="M43" s="55" t="s">
        <v>16</v>
      </c>
      <c r="N43" s="55"/>
      <c r="O43" s="55" t="s">
        <v>17</v>
      </c>
      <c r="P43" s="55"/>
      <c r="Q43" s="133"/>
    </row>
    <row r="44" spans="2:17" ht="25.5" x14ac:dyDescent="0.2">
      <c r="B44" s="100" t="s">
        <v>102</v>
      </c>
      <c r="C44" s="62" t="s">
        <v>83</v>
      </c>
      <c r="D44" s="63" t="s">
        <v>6</v>
      </c>
      <c r="E44" s="64" t="s">
        <v>103</v>
      </c>
      <c r="F44" s="63" t="s">
        <v>5</v>
      </c>
      <c r="G44" s="71" t="s">
        <v>83</v>
      </c>
      <c r="H44" s="72" t="s">
        <v>6</v>
      </c>
      <c r="I44" s="73" t="s">
        <v>103</v>
      </c>
      <c r="J44" s="72" t="s">
        <v>5</v>
      </c>
      <c r="K44" s="87" t="s">
        <v>76</v>
      </c>
      <c r="L44" s="87" t="s">
        <v>82</v>
      </c>
      <c r="M44" s="56" t="s">
        <v>83</v>
      </c>
      <c r="N44" s="57" t="s">
        <v>6</v>
      </c>
      <c r="O44" s="58" t="s">
        <v>103</v>
      </c>
      <c r="P44" s="57" t="s">
        <v>5</v>
      </c>
      <c r="Q44" s="133"/>
    </row>
    <row r="45" spans="2:17" x14ac:dyDescent="0.2">
      <c r="B45" s="100" t="s">
        <v>104</v>
      </c>
      <c r="C45" s="65" t="s">
        <v>2</v>
      </c>
      <c r="D45" s="65" t="s">
        <v>20</v>
      </c>
      <c r="E45" s="65" t="s">
        <v>2</v>
      </c>
      <c r="F45" s="65" t="s">
        <v>3</v>
      </c>
      <c r="G45" s="74" t="s">
        <v>2</v>
      </c>
      <c r="H45" s="74" t="s">
        <v>20</v>
      </c>
      <c r="I45" s="74" t="s">
        <v>2</v>
      </c>
      <c r="J45" s="74" t="s">
        <v>3</v>
      </c>
      <c r="K45" s="88" t="s">
        <v>2</v>
      </c>
      <c r="L45" s="88" t="s">
        <v>2</v>
      </c>
      <c r="M45" s="59" t="s">
        <v>2</v>
      </c>
      <c r="N45" s="59" t="s">
        <v>20</v>
      </c>
      <c r="O45" s="59" t="s">
        <v>2</v>
      </c>
      <c r="P45" s="59" t="s">
        <v>3</v>
      </c>
      <c r="Q45" s="133"/>
    </row>
    <row r="46" spans="2:17" ht="15.75" x14ac:dyDescent="0.2">
      <c r="B46" s="108" t="s">
        <v>115</v>
      </c>
      <c r="C46" s="101">
        <v>0.2</v>
      </c>
      <c r="D46" s="102">
        <v>4</v>
      </c>
      <c r="E46" s="101">
        <v>0</v>
      </c>
      <c r="F46" s="102">
        <v>0</v>
      </c>
      <c r="G46" s="101">
        <v>1</v>
      </c>
      <c r="H46" s="103">
        <v>20</v>
      </c>
      <c r="I46" s="101">
        <v>1</v>
      </c>
      <c r="J46" s="103">
        <v>60</v>
      </c>
      <c r="K46" s="104">
        <v>1</v>
      </c>
      <c r="L46" s="104">
        <v>-0.25</v>
      </c>
      <c r="M46" s="101">
        <v>0</v>
      </c>
      <c r="N46" s="105">
        <v>0</v>
      </c>
      <c r="O46" s="106">
        <v>-0.25</v>
      </c>
      <c r="P46" s="105">
        <v>-15</v>
      </c>
      <c r="Q46" s="133"/>
    </row>
    <row r="48" spans="2:17" ht="15.75" x14ac:dyDescent="0.2">
      <c r="B48" s="134" t="s">
        <v>121</v>
      </c>
      <c r="C48" s="36" t="s">
        <v>51</v>
      </c>
      <c r="D48" s="36"/>
      <c r="E48" s="36"/>
      <c r="F48" s="36"/>
      <c r="G48" s="69" t="s">
        <v>52</v>
      </c>
      <c r="H48" s="69"/>
      <c r="I48" s="69"/>
      <c r="J48" s="69"/>
      <c r="K48" s="84" t="s">
        <v>14</v>
      </c>
      <c r="L48" s="84" t="s">
        <v>15</v>
      </c>
      <c r="M48" s="54" t="s">
        <v>53</v>
      </c>
      <c r="N48" s="54"/>
      <c r="O48" s="54"/>
      <c r="P48" s="54"/>
      <c r="Q48" s="132" t="s">
        <v>110</v>
      </c>
    </row>
    <row r="49" spans="2:17" ht="18" x14ac:dyDescent="0.2">
      <c r="B49" s="135"/>
      <c r="C49" s="61" t="s">
        <v>54</v>
      </c>
      <c r="D49" s="61"/>
      <c r="E49" s="61" t="s">
        <v>55</v>
      </c>
      <c r="F49" s="61"/>
      <c r="G49" s="70" t="s">
        <v>56</v>
      </c>
      <c r="H49" s="70"/>
      <c r="I49" s="70" t="s">
        <v>57</v>
      </c>
      <c r="J49" s="70"/>
      <c r="K49" s="85" t="s">
        <v>1</v>
      </c>
      <c r="L49" s="86" t="s">
        <v>50</v>
      </c>
      <c r="M49" s="55" t="s">
        <v>16</v>
      </c>
      <c r="N49" s="55"/>
      <c r="O49" s="55" t="s">
        <v>17</v>
      </c>
      <c r="P49" s="55"/>
      <c r="Q49" s="133"/>
    </row>
    <row r="50" spans="2:17" ht="25.5" x14ac:dyDescent="0.2">
      <c r="B50" s="100" t="s">
        <v>122</v>
      </c>
      <c r="C50" s="62" t="s">
        <v>4</v>
      </c>
      <c r="D50" s="63" t="s">
        <v>6</v>
      </c>
      <c r="E50" s="64" t="s">
        <v>103</v>
      </c>
      <c r="F50" s="63" t="s">
        <v>5</v>
      </c>
      <c r="G50" s="71" t="s">
        <v>4</v>
      </c>
      <c r="H50" s="72" t="s">
        <v>6</v>
      </c>
      <c r="I50" s="73" t="s">
        <v>103</v>
      </c>
      <c r="J50" s="72" t="s">
        <v>5</v>
      </c>
      <c r="K50" s="87" t="s">
        <v>70</v>
      </c>
      <c r="L50" s="87" t="s">
        <v>71</v>
      </c>
      <c r="M50" s="56" t="s">
        <v>4</v>
      </c>
      <c r="N50" s="57" t="s">
        <v>6</v>
      </c>
      <c r="O50" s="58" t="s">
        <v>103</v>
      </c>
      <c r="P50" s="57" t="s">
        <v>5</v>
      </c>
      <c r="Q50" s="133"/>
    </row>
    <row r="51" spans="2:17" x14ac:dyDescent="0.2">
      <c r="B51" s="100" t="s">
        <v>109</v>
      </c>
      <c r="C51" s="65" t="s">
        <v>2</v>
      </c>
      <c r="D51" s="65" t="s">
        <v>0</v>
      </c>
      <c r="E51" s="65" t="s">
        <v>2</v>
      </c>
      <c r="F51" s="65" t="s">
        <v>3</v>
      </c>
      <c r="G51" s="74" t="s">
        <v>2</v>
      </c>
      <c r="H51" s="74" t="s">
        <v>0</v>
      </c>
      <c r="I51" s="74" t="s">
        <v>2</v>
      </c>
      <c r="J51" s="74" t="s">
        <v>3</v>
      </c>
      <c r="K51" s="88" t="s">
        <v>2</v>
      </c>
      <c r="L51" s="88" t="s">
        <v>2</v>
      </c>
      <c r="M51" s="59" t="s">
        <v>2</v>
      </c>
      <c r="N51" s="59" t="s">
        <v>0</v>
      </c>
      <c r="O51" s="59" t="s">
        <v>2</v>
      </c>
      <c r="P51" s="59" t="s">
        <v>3</v>
      </c>
      <c r="Q51" s="133"/>
    </row>
    <row r="52" spans="2:17" ht="15.75" x14ac:dyDescent="0.2">
      <c r="B52" s="108" t="s">
        <v>116</v>
      </c>
      <c r="C52" s="110">
        <v>0</v>
      </c>
      <c r="D52" s="111">
        <v>0</v>
      </c>
      <c r="E52" s="110">
        <v>-1</v>
      </c>
      <c r="F52" s="111">
        <v>-60</v>
      </c>
      <c r="G52" s="112">
        <v>1</v>
      </c>
      <c r="H52" s="111">
        <v>10</v>
      </c>
      <c r="I52" s="112">
        <v>1</v>
      </c>
      <c r="J52" s="111">
        <v>60</v>
      </c>
      <c r="K52" s="104">
        <v>1</v>
      </c>
      <c r="L52" s="104">
        <v>-1</v>
      </c>
      <c r="M52" s="106">
        <v>0.5</v>
      </c>
      <c r="N52" s="111">
        <v>5</v>
      </c>
      <c r="O52" s="106">
        <v>0</v>
      </c>
      <c r="P52" s="105">
        <v>0</v>
      </c>
      <c r="Q52" s="133"/>
    </row>
    <row r="54" spans="2:17" ht="15.75" x14ac:dyDescent="0.2">
      <c r="B54" s="134" t="s">
        <v>118</v>
      </c>
      <c r="C54" s="36" t="s">
        <v>51</v>
      </c>
      <c r="D54" s="36"/>
      <c r="E54" s="36"/>
      <c r="F54" s="36"/>
      <c r="G54" s="69" t="s">
        <v>52</v>
      </c>
      <c r="H54" s="69"/>
      <c r="I54" s="69"/>
      <c r="J54" s="69"/>
      <c r="K54" s="84" t="s">
        <v>14</v>
      </c>
      <c r="L54" s="84" t="s">
        <v>15</v>
      </c>
      <c r="M54" s="54" t="s">
        <v>53</v>
      </c>
      <c r="N54" s="54"/>
      <c r="O54" s="54"/>
      <c r="P54" s="54"/>
      <c r="Q54" s="132" t="s">
        <v>114</v>
      </c>
    </row>
    <row r="55" spans="2:17" ht="18" x14ac:dyDescent="0.2">
      <c r="B55" s="135"/>
      <c r="C55" s="61" t="s">
        <v>54</v>
      </c>
      <c r="D55" s="61"/>
      <c r="E55" s="61" t="s">
        <v>55</v>
      </c>
      <c r="F55" s="61"/>
      <c r="G55" s="70" t="s">
        <v>56</v>
      </c>
      <c r="H55" s="70"/>
      <c r="I55" s="70" t="s">
        <v>57</v>
      </c>
      <c r="J55" s="70"/>
      <c r="K55" s="85" t="s">
        <v>1</v>
      </c>
      <c r="L55" s="86" t="s">
        <v>50</v>
      </c>
      <c r="M55" s="55" t="s">
        <v>16</v>
      </c>
      <c r="N55" s="55"/>
      <c r="O55" s="55" t="s">
        <v>17</v>
      </c>
      <c r="P55" s="55"/>
      <c r="Q55" s="133"/>
    </row>
    <row r="56" spans="2:17" ht="25.5" x14ac:dyDescent="0.2">
      <c r="B56" s="100" t="s">
        <v>102</v>
      </c>
      <c r="C56" s="62" t="s">
        <v>83</v>
      </c>
      <c r="D56" s="63" t="s">
        <v>6</v>
      </c>
      <c r="E56" s="64" t="s">
        <v>103</v>
      </c>
      <c r="F56" s="63" t="s">
        <v>5</v>
      </c>
      <c r="G56" s="71" t="s">
        <v>83</v>
      </c>
      <c r="H56" s="72" t="s">
        <v>6</v>
      </c>
      <c r="I56" s="73" t="s">
        <v>103</v>
      </c>
      <c r="J56" s="72" t="s">
        <v>5</v>
      </c>
      <c r="K56" s="87" t="s">
        <v>76</v>
      </c>
      <c r="L56" s="87" t="s">
        <v>82</v>
      </c>
      <c r="M56" s="56" t="s">
        <v>83</v>
      </c>
      <c r="N56" s="57" t="s">
        <v>6</v>
      </c>
      <c r="O56" s="58" t="s">
        <v>103</v>
      </c>
      <c r="P56" s="57" t="s">
        <v>5</v>
      </c>
      <c r="Q56" s="133"/>
    </row>
    <row r="57" spans="2:17" x14ac:dyDescent="0.2">
      <c r="B57" s="100" t="s">
        <v>109</v>
      </c>
      <c r="C57" s="65" t="s">
        <v>2</v>
      </c>
      <c r="D57" s="65" t="s">
        <v>0</v>
      </c>
      <c r="E57" s="65" t="s">
        <v>2</v>
      </c>
      <c r="F57" s="65" t="s">
        <v>3</v>
      </c>
      <c r="G57" s="74" t="s">
        <v>2</v>
      </c>
      <c r="H57" s="74" t="s">
        <v>0</v>
      </c>
      <c r="I57" s="74" t="s">
        <v>2</v>
      </c>
      <c r="J57" s="74" t="s">
        <v>3</v>
      </c>
      <c r="K57" s="88" t="s">
        <v>2</v>
      </c>
      <c r="L57" s="88" t="s">
        <v>2</v>
      </c>
      <c r="M57" s="59" t="s">
        <v>2</v>
      </c>
      <c r="N57" s="59" t="s">
        <v>0</v>
      </c>
      <c r="O57" s="59" t="s">
        <v>2</v>
      </c>
      <c r="P57" s="59" t="s">
        <v>3</v>
      </c>
      <c r="Q57" s="133"/>
    </row>
    <row r="58" spans="2:17" ht="15.75" x14ac:dyDescent="0.2">
      <c r="B58" s="108" t="s">
        <v>115</v>
      </c>
      <c r="C58" s="101">
        <v>0.2</v>
      </c>
      <c r="D58" s="102">
        <v>2</v>
      </c>
      <c r="E58" s="101">
        <v>1</v>
      </c>
      <c r="F58" s="102">
        <v>60</v>
      </c>
      <c r="G58" s="101">
        <v>0.8</v>
      </c>
      <c r="H58" s="103">
        <v>8</v>
      </c>
      <c r="I58" s="101">
        <v>0</v>
      </c>
      <c r="J58" s="103">
        <v>0</v>
      </c>
      <c r="K58" s="104">
        <v>-0.3333333333333332</v>
      </c>
      <c r="L58" s="104">
        <v>1.3333333333333333</v>
      </c>
      <c r="M58" s="101">
        <v>0.5</v>
      </c>
      <c r="N58" s="105">
        <v>5</v>
      </c>
      <c r="O58" s="106">
        <v>0.5</v>
      </c>
      <c r="P58" s="105">
        <v>30</v>
      </c>
      <c r="Q58" s="133"/>
    </row>
    <row r="60" spans="2:17" ht="15.75" x14ac:dyDescent="0.2">
      <c r="B60" s="134" t="s">
        <v>119</v>
      </c>
      <c r="C60" s="36" t="s">
        <v>51</v>
      </c>
      <c r="D60" s="36"/>
      <c r="E60" s="36"/>
      <c r="F60" s="36"/>
      <c r="G60" s="69" t="s">
        <v>52</v>
      </c>
      <c r="H60" s="69"/>
      <c r="I60" s="69"/>
      <c r="J60" s="69"/>
      <c r="K60" s="84" t="s">
        <v>14</v>
      </c>
      <c r="L60" s="84" t="s">
        <v>15</v>
      </c>
      <c r="M60" s="54" t="s">
        <v>53</v>
      </c>
      <c r="N60" s="54"/>
      <c r="O60" s="54"/>
      <c r="P60" s="54"/>
      <c r="Q60" s="136" t="s">
        <v>124</v>
      </c>
    </row>
    <row r="61" spans="2:17" ht="18" x14ac:dyDescent="0.2">
      <c r="B61" s="135"/>
      <c r="C61" s="61" t="s">
        <v>54</v>
      </c>
      <c r="D61" s="61"/>
      <c r="E61" s="61" t="s">
        <v>55</v>
      </c>
      <c r="F61" s="61"/>
      <c r="G61" s="70" t="s">
        <v>56</v>
      </c>
      <c r="H61" s="70"/>
      <c r="I61" s="70" t="s">
        <v>57</v>
      </c>
      <c r="J61" s="70"/>
      <c r="K61" s="85" t="s">
        <v>1</v>
      </c>
      <c r="L61" s="86" t="s">
        <v>50</v>
      </c>
      <c r="M61" s="55" t="s">
        <v>16</v>
      </c>
      <c r="N61" s="55"/>
      <c r="O61" s="55" t="s">
        <v>17</v>
      </c>
      <c r="P61" s="55"/>
      <c r="Q61" s="136"/>
    </row>
    <row r="62" spans="2:17" ht="25.5" x14ac:dyDescent="0.2">
      <c r="B62" s="100" t="s">
        <v>111</v>
      </c>
      <c r="C62" s="62" t="s">
        <v>78</v>
      </c>
      <c r="D62" s="63" t="s">
        <v>6</v>
      </c>
      <c r="E62" s="64" t="s">
        <v>103</v>
      </c>
      <c r="F62" s="63" t="s">
        <v>5</v>
      </c>
      <c r="G62" s="71" t="s">
        <v>78</v>
      </c>
      <c r="H62" s="72" t="s">
        <v>6</v>
      </c>
      <c r="I62" s="73" t="s">
        <v>103</v>
      </c>
      <c r="J62" s="72" t="s">
        <v>5</v>
      </c>
      <c r="K62" s="87" t="s">
        <v>75</v>
      </c>
      <c r="L62" s="87" t="s">
        <v>76</v>
      </c>
      <c r="M62" s="56" t="s">
        <v>78</v>
      </c>
      <c r="N62" s="57" t="s">
        <v>6</v>
      </c>
      <c r="O62" s="58" t="s">
        <v>103</v>
      </c>
      <c r="P62" s="57" t="s">
        <v>5</v>
      </c>
      <c r="Q62" s="136"/>
    </row>
    <row r="63" spans="2:17" x14ac:dyDescent="0.2">
      <c r="B63" s="100" t="s">
        <v>109</v>
      </c>
      <c r="C63" s="65" t="s">
        <v>2</v>
      </c>
      <c r="D63" s="65" t="s">
        <v>0</v>
      </c>
      <c r="E63" s="65" t="s">
        <v>2</v>
      </c>
      <c r="F63" s="65" t="s">
        <v>3</v>
      </c>
      <c r="G63" s="74" t="s">
        <v>2</v>
      </c>
      <c r="H63" s="74" t="s">
        <v>0</v>
      </c>
      <c r="I63" s="74" t="s">
        <v>2</v>
      </c>
      <c r="J63" s="74" t="s">
        <v>3</v>
      </c>
      <c r="K63" s="88" t="s">
        <v>2</v>
      </c>
      <c r="L63" s="88" t="s">
        <v>2</v>
      </c>
      <c r="M63" s="59" t="s">
        <v>2</v>
      </c>
      <c r="N63" s="59" t="s">
        <v>0</v>
      </c>
      <c r="O63" s="59" t="s">
        <v>2</v>
      </c>
      <c r="P63" s="59" t="s">
        <v>3</v>
      </c>
      <c r="Q63" s="136"/>
    </row>
    <row r="64" spans="2:17" ht="15.75" x14ac:dyDescent="0.2">
      <c r="B64" s="108" t="s">
        <v>115</v>
      </c>
      <c r="C64" s="101">
        <v>0.2</v>
      </c>
      <c r="D64" s="102">
        <v>2</v>
      </c>
      <c r="E64" s="101">
        <v>1</v>
      </c>
      <c r="F64" s="102">
        <v>60</v>
      </c>
      <c r="G64" s="101">
        <v>0.8</v>
      </c>
      <c r="H64" s="103">
        <v>8</v>
      </c>
      <c r="I64" s="101">
        <v>0</v>
      </c>
      <c r="J64" s="103">
        <v>0</v>
      </c>
      <c r="K64" s="107">
        <v>-0.3333333333333332</v>
      </c>
      <c r="L64" s="107">
        <v>1.3333333333333333</v>
      </c>
      <c r="M64" s="101">
        <v>0.5</v>
      </c>
      <c r="N64" s="105">
        <v>5</v>
      </c>
      <c r="O64" s="106">
        <v>0.5</v>
      </c>
      <c r="P64" s="105">
        <v>30</v>
      </c>
      <c r="Q64" s="136"/>
    </row>
    <row r="66" spans="2:17" ht="15.75" x14ac:dyDescent="0.2">
      <c r="B66" s="134" t="s">
        <v>120</v>
      </c>
      <c r="C66" s="36" t="s">
        <v>51</v>
      </c>
      <c r="D66" s="36"/>
      <c r="E66" s="36"/>
      <c r="F66" s="36"/>
      <c r="G66" s="69" t="s">
        <v>52</v>
      </c>
      <c r="H66" s="69"/>
      <c r="I66" s="69"/>
      <c r="J66" s="69"/>
      <c r="K66" s="84" t="s">
        <v>14</v>
      </c>
      <c r="L66" s="84" t="s">
        <v>15</v>
      </c>
      <c r="M66" s="54" t="s">
        <v>53</v>
      </c>
      <c r="N66" s="54"/>
      <c r="O66" s="54"/>
      <c r="P66" s="54"/>
      <c r="Q66" s="132" t="s">
        <v>113</v>
      </c>
    </row>
    <row r="67" spans="2:17" ht="18" x14ac:dyDescent="0.2">
      <c r="B67" s="135"/>
      <c r="C67" s="61" t="s">
        <v>54</v>
      </c>
      <c r="D67" s="61"/>
      <c r="E67" s="61" t="s">
        <v>55</v>
      </c>
      <c r="F67" s="61"/>
      <c r="G67" s="70" t="s">
        <v>56</v>
      </c>
      <c r="H67" s="70"/>
      <c r="I67" s="70" t="s">
        <v>57</v>
      </c>
      <c r="J67" s="70"/>
      <c r="K67" s="85" t="s">
        <v>1</v>
      </c>
      <c r="L67" s="86" t="s">
        <v>50</v>
      </c>
      <c r="M67" s="55" t="s">
        <v>16</v>
      </c>
      <c r="N67" s="55"/>
      <c r="O67" s="55" t="s">
        <v>17</v>
      </c>
      <c r="P67" s="55"/>
      <c r="Q67" s="133"/>
    </row>
    <row r="68" spans="2:17" ht="25.5" x14ac:dyDescent="0.2">
      <c r="B68" s="96" t="s">
        <v>112</v>
      </c>
      <c r="C68" s="62" t="s">
        <v>77</v>
      </c>
      <c r="D68" s="63" t="s">
        <v>6</v>
      </c>
      <c r="E68" s="64" t="s">
        <v>103</v>
      </c>
      <c r="F68" s="63" t="s">
        <v>5</v>
      </c>
      <c r="G68" s="71" t="s">
        <v>77</v>
      </c>
      <c r="H68" s="72" t="s">
        <v>6</v>
      </c>
      <c r="I68" s="73" t="s">
        <v>103</v>
      </c>
      <c r="J68" s="72" t="s">
        <v>5</v>
      </c>
      <c r="K68" s="87" t="s">
        <v>73</v>
      </c>
      <c r="L68" s="87" t="s">
        <v>74</v>
      </c>
      <c r="M68" s="56" t="s">
        <v>77</v>
      </c>
      <c r="N68" s="57" t="s">
        <v>6</v>
      </c>
      <c r="O68" s="58" t="s">
        <v>103</v>
      </c>
      <c r="P68" s="57" t="s">
        <v>5</v>
      </c>
      <c r="Q68" s="133"/>
    </row>
    <row r="69" spans="2:17" x14ac:dyDescent="0.2">
      <c r="B69" s="96" t="s">
        <v>109</v>
      </c>
      <c r="C69" s="65" t="s">
        <v>2</v>
      </c>
      <c r="D69" s="65" t="s">
        <v>0</v>
      </c>
      <c r="E69" s="65" t="s">
        <v>2</v>
      </c>
      <c r="F69" s="65" t="s">
        <v>3</v>
      </c>
      <c r="G69" s="74" t="s">
        <v>2</v>
      </c>
      <c r="H69" s="74" t="s">
        <v>0</v>
      </c>
      <c r="I69" s="74" t="s">
        <v>2</v>
      </c>
      <c r="J69" s="74" t="s">
        <v>3</v>
      </c>
      <c r="K69" s="88" t="s">
        <v>2</v>
      </c>
      <c r="L69" s="88" t="s">
        <v>2</v>
      </c>
      <c r="M69" s="59" t="s">
        <v>2</v>
      </c>
      <c r="N69" s="59" t="s">
        <v>0</v>
      </c>
      <c r="O69" s="59" t="s">
        <v>2</v>
      </c>
      <c r="P69" s="59" t="s">
        <v>3</v>
      </c>
      <c r="Q69" s="133"/>
    </row>
    <row r="70" spans="2:17" ht="15.75" x14ac:dyDescent="0.2">
      <c r="B70" s="109" t="s">
        <v>116</v>
      </c>
      <c r="C70" s="110">
        <v>0.1</v>
      </c>
      <c r="D70" s="111">
        <v>1</v>
      </c>
      <c r="E70" s="110">
        <v>0</v>
      </c>
      <c r="F70" s="111">
        <v>0</v>
      </c>
      <c r="G70" s="112">
        <v>0.5</v>
      </c>
      <c r="H70" s="111">
        <v>5</v>
      </c>
      <c r="I70" s="112">
        <v>1</v>
      </c>
      <c r="J70" s="111">
        <v>60</v>
      </c>
      <c r="K70" s="104">
        <v>2.25</v>
      </c>
      <c r="L70" s="104">
        <v>-0.25</v>
      </c>
      <c r="M70" s="106">
        <v>0.3</v>
      </c>
      <c r="N70" s="111">
        <v>3</v>
      </c>
      <c r="O70" s="106">
        <v>0.5</v>
      </c>
      <c r="P70" s="105">
        <v>30</v>
      </c>
      <c r="Q70" s="133"/>
    </row>
  </sheetData>
  <sheetProtection algorithmName="SHA-512" hashValue="sdibXP/7dPlWy8nTBNs4REtLnOUt+lwRAO6nUmqkRI8ueVWAWQsudMtRY5ni++bK85Z+5nBWpMgPucrA1hX+jw==" saltValue="rm0Tz5QkU+72qEvPy2Jy4A==" spinCount="100000" sheet="1" selectLockedCells="1"/>
  <mergeCells count="18">
    <mergeCell ref="D11:F11"/>
    <mergeCell ref="D12:H12"/>
    <mergeCell ref="B4:K4"/>
    <mergeCell ref="B5:K5"/>
    <mergeCell ref="D6:K6"/>
    <mergeCell ref="F7:K7"/>
    <mergeCell ref="B7:E7"/>
    <mergeCell ref="B6:C6"/>
    <mergeCell ref="B42:B43"/>
    <mergeCell ref="Q42:Q46"/>
    <mergeCell ref="Q48:Q52"/>
    <mergeCell ref="Q54:Q58"/>
    <mergeCell ref="Q60:Q64"/>
    <mergeCell ref="Q66:Q70"/>
    <mergeCell ref="B54:B55"/>
    <mergeCell ref="B60:B61"/>
    <mergeCell ref="B66:B67"/>
    <mergeCell ref="B48:B49"/>
  </mergeCells>
  <phoneticPr fontId="5" type="noConversion"/>
  <conditionalFormatting sqref="C11">
    <cfRule type="expression" dxfId="9" priority="21" stopIfTrue="1">
      <formula>($D$11&lt;&gt;"")</formula>
    </cfRule>
  </conditionalFormatting>
  <conditionalFormatting sqref="C12">
    <cfRule type="expression" dxfId="8" priority="19" stopIfTrue="1">
      <formula>(D12&lt;&gt;"")</formula>
    </cfRule>
  </conditionalFormatting>
  <conditionalFormatting sqref="G10">
    <cfRule type="expression" dxfId="7" priority="4" stopIfTrue="1">
      <formula>($G$10&lt;40)</formula>
    </cfRule>
  </conditionalFormatting>
  <conditionalFormatting sqref="K19:L19 K27:L27">
    <cfRule type="cellIs" dxfId="6" priority="18" stopIfTrue="1" operator="notBetween">
      <formula>K$12</formula>
      <formula>K$11</formula>
    </cfRule>
  </conditionalFormatting>
  <conditionalFormatting sqref="K21:L21">
    <cfRule type="expression" dxfId="5" priority="10" stopIfTrue="1">
      <formula>($K21="Out of Range")</formula>
    </cfRule>
  </conditionalFormatting>
  <conditionalFormatting sqref="K29:L29">
    <cfRule type="expression" dxfId="4" priority="8" stopIfTrue="1">
      <formula>($K29="Out of Range")</formula>
    </cfRule>
  </conditionalFormatting>
  <conditionalFormatting sqref="K35:L35">
    <cfRule type="cellIs" dxfId="3" priority="16" stopIfTrue="1" operator="notBetween">
      <formula>K$12</formula>
      <formula>K$11</formula>
    </cfRule>
  </conditionalFormatting>
  <conditionalFormatting sqref="K37:L37">
    <cfRule type="expression" dxfId="2" priority="6" stopIfTrue="1">
      <formula>($K37="Out of Range")</formula>
    </cfRule>
  </conditionalFormatting>
  <conditionalFormatting sqref="K52:L52">
    <cfRule type="cellIs" dxfId="1" priority="2" stopIfTrue="1" operator="notBetween">
      <formula>K$12</formula>
      <formula>K$11</formula>
    </cfRule>
  </conditionalFormatting>
  <conditionalFormatting sqref="K70:L70">
    <cfRule type="cellIs" dxfId="0" priority="3" stopIfTrue="1" operator="notBetween">
      <formula>K$12</formula>
      <formula>K$11</formula>
    </cfRule>
  </conditionalFormatting>
  <dataValidations count="4">
    <dataValidation type="list" allowBlank="1" showInputMessage="1" showErrorMessage="1" sqref="C12" xr:uid="{E8B062E5-28E5-4218-9EE1-52FA1E699DF6}">
      <formula1>InputTypeIndex</formula1>
    </dataValidation>
    <dataValidation type="list" allowBlank="1" showInputMessage="1" showErrorMessage="1" sqref="C10" xr:uid="{E727F266-52DA-44D6-B838-2B1BB59A64AF}">
      <formula1>ParameterIndex</formula1>
    </dataValidation>
    <dataValidation type="list" allowBlank="1" showInputMessage="1" showErrorMessage="1" sqref="C11" xr:uid="{A52E13B7-FBB9-406A-9E2A-59782F61F168}">
      <formula1>InputList</formula1>
    </dataValidation>
    <dataValidation type="decimal" errorStyle="information" operator="greaterThanOrEqual" allowBlank="1" showInputMessage="1" showErrorMessage="1" error="Value must be positive ≥ 40.0 Hz" sqref="G10" xr:uid="{44B076E2-7E03-4C35-BA82-EFF46094474D}">
      <formula1>40</formula1>
    </dataValidation>
  </dataValidations>
  <printOptions horizontalCentered="1"/>
  <pageMargins left="0.5" right="0.5" top="1" bottom="1" header="0.5" footer="0.5"/>
  <pageSetup scale="48" orientation="portrait" r:id="rId1"/>
  <headerFooter alignWithMargins="0">
    <oddFooter>&amp;L&amp;D&amp;C&amp;F&amp;RPage &amp;P of 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2</xdr:col>
                <xdr:colOff>495300</xdr:colOff>
                <xdr:row>5</xdr:row>
                <xdr:rowOff>790575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151" r:id="rId6">
          <objectPr defaultSize="0" autoPict="0" r:id="rId7">
            <anchor moveWithCells="1">
              <from>
                <xdr:col>1</xdr:col>
                <xdr:colOff>66675</xdr:colOff>
                <xdr:row>6</xdr:row>
                <xdr:rowOff>19050</xdr:rowOff>
              </from>
              <to>
                <xdr:col>5</xdr:col>
                <xdr:colOff>47625</xdr:colOff>
                <xdr:row>6</xdr:row>
                <xdr:rowOff>752475</xdr:rowOff>
              </to>
            </anchor>
          </objectPr>
        </oleObject>
      </mc:Choice>
      <mc:Fallback>
        <oleObject progId="Equation.3" shapeId="4151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16</vt:i4>
      </vt:variant>
    </vt:vector>
  </HeadingPairs>
  <TitlesOfParts>
    <vt:vector size="18" baseType="lpstr">
      <vt:lpstr>Constants</vt:lpstr>
      <vt:lpstr>Entry</vt:lpstr>
      <vt:lpstr>ConsistencyHeads</vt:lpstr>
      <vt:lpstr>ConsistencyIndex</vt:lpstr>
      <vt:lpstr>ConsistencyTable</vt:lpstr>
      <vt:lpstr>FmaxVFD</vt:lpstr>
      <vt:lpstr>InputList</vt:lpstr>
      <vt:lpstr>InputSpan</vt:lpstr>
      <vt:lpstr>InputTypeHeads</vt:lpstr>
      <vt:lpstr>InputTypeIndex</vt:lpstr>
      <vt:lpstr>InputTypeTable</vt:lpstr>
      <vt:lpstr>InputZero</vt:lpstr>
      <vt:lpstr>ParameterHeads</vt:lpstr>
      <vt:lpstr>ParameterIndex</vt:lpstr>
      <vt:lpstr>ParameterTable</vt:lpstr>
      <vt:lpstr>Entry!Print_Area</vt:lpstr>
      <vt:lpstr>sf</vt:lpstr>
      <vt:lpstr>VmaxInput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Analog Input Calibrator</dc:title>
  <dc:subject>Analog Inputs</dc:subject>
  <dc:creator>Joseph R. Pottebaum</dc:creator>
  <dc:description>Use this to calculate analog input Gain &amp; Bias parameter values to match any transducer output within the inputs voltage or current range.</dc:description>
  <cp:lastModifiedBy>Mike Rucinski</cp:lastModifiedBy>
  <cp:lastPrinted>2026-02-02T19:49:58Z</cp:lastPrinted>
  <dcterms:created xsi:type="dcterms:W3CDTF">1996-10-14T23:33:28Z</dcterms:created>
  <dcterms:modified xsi:type="dcterms:W3CDTF">2026-02-11T18:03:37Z</dcterms:modified>
  <cp:category>Application Calculators</cp:category>
</cp:coreProperties>
</file>