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6744" firstSheet="1" activeTab="1"/>
  </bookViews>
  <sheets>
    <sheet name="Constants" sheetId="1" state="hidden" r:id="rId1"/>
    <sheet name="Entry" sheetId="2" r:id="rId2"/>
  </sheets>
  <definedNames>
    <definedName name="ConsistencyHeads">'Constants'!$AG$4:$AO$4</definedName>
    <definedName name="ConsistencyIndex">'Constants'!$AI$5:$AI$31</definedName>
    <definedName name="ConsistencyTable">'Constants'!$AG$5:$AO$31</definedName>
    <definedName name="Fmax">#REF!</definedName>
    <definedName name="FmaxVFD">'Entry'!$G$10</definedName>
    <definedName name="Increment">#REF!</definedName>
    <definedName name="InputList">'Constants'!$AC$7:$AC$9</definedName>
    <definedName name="InputSpan">'Entry'!$O$12</definedName>
    <definedName name="InputTypeHeads">'Constants'!$V$6:$Y$6</definedName>
    <definedName name="InputTypeIndex">'Constants'!$V$7:$V$10</definedName>
    <definedName name="InputTypeTable">'Constants'!$V$7:$Y$10</definedName>
    <definedName name="InputZero">'Entry'!$O$11</definedName>
    <definedName name="ParameterHeads">'Constants'!$B$6:$R$6</definedName>
    <definedName name="ParameterIndex">'Constants'!$B$7:$B$18</definedName>
    <definedName name="ParameterTable">'Constants'!$B$7:$R$18</definedName>
    <definedName name="_xlnm.Print_Area" localSheetId="1">'Entry'!$B$2:$Q$38</definedName>
    <definedName name="Rain">#REF!</definedName>
    <definedName name="Rpot">#REF!</definedName>
    <definedName name="Rtrim">#REF!</definedName>
    <definedName name="sf">'Entry'!$C$17</definedName>
    <definedName name="solver_adj" localSheetId="1" hidden="1">'Entry'!$G$10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'Entry'!$L$27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0.9</definedName>
    <definedName name="ToleranceHeads">#REF!</definedName>
    <definedName name="ToleranceIndex">#REF!</definedName>
    <definedName name="ToleranceTable">#REF!</definedName>
    <definedName name="V15V">#REF!</definedName>
    <definedName name="VmaxInput">'Entry'!$O$12</definedName>
  </definedNames>
  <calcPr fullCalcOnLoad="1" iterate="1" iterateCount="10000" iterateDelta="1E-05"/>
</workbook>
</file>

<file path=xl/sharedStrings.xml><?xml version="1.0" encoding="utf-8"?>
<sst xmlns="http://schemas.openxmlformats.org/spreadsheetml/2006/main" count="857" uniqueCount="139">
  <si>
    <t>Volts</t>
  </si>
  <si>
    <t>Gain</t>
  </si>
  <si>
    <t>%</t>
  </si>
  <si>
    <t>Hz</t>
  </si>
  <si>
    <t>U1-13</t>
  </si>
  <si>
    <t>Freq</t>
  </si>
  <si>
    <t>Analog In</t>
  </si>
  <si>
    <r>
      <t>Point (X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,Y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)</t>
    </r>
  </si>
  <si>
    <r>
      <t>Point (X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,Y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</si>
  <si>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Point (X</t>
    </r>
    <r>
      <rPr>
        <b/>
        <sz val="12"/>
        <rFont val="Arial"/>
        <family val="2"/>
      </rPr>
      <t>,Y</t>
    </r>
    <r>
      <rPr>
        <b/>
        <sz val="12"/>
        <rFont val="Arial"/>
        <family val="2"/>
      </rPr>
      <t>)</t>
    </r>
  </si>
  <si>
    <r>
      <t>Actual Input (X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</si>
  <si>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Desired Output (Y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</si>
  <si>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Actual Input (X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</si>
  <si>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Desired Output (Y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</si>
  <si>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G</t>
  </si>
  <si>
    <t>B</t>
  </si>
  <si>
    <t>Test Input (X)</t>
  </si>
  <si>
    <t>Predicted Output (Y)</t>
  </si>
  <si>
    <t>0 to 10V</t>
  </si>
  <si>
    <t>4 to 20mA</t>
  </si>
  <si>
    <t>mA</t>
  </si>
  <si>
    <t>Input Type</t>
  </si>
  <si>
    <t>index</t>
  </si>
  <si>
    <t>units</t>
  </si>
  <si>
    <t>span</t>
  </si>
  <si>
    <t>zero</t>
  </si>
  <si>
    <t>InputZero</t>
  </si>
  <si>
    <t>InputSpan</t>
  </si>
  <si>
    <t>InputTypeTable</t>
  </si>
  <si>
    <t>Password = yea</t>
  </si>
  <si>
    <t>Gain &amp; Bias Limits</t>
  </si>
  <si>
    <t>Bias Lo</t>
  </si>
  <si>
    <t>Bias Hi</t>
  </si>
  <si>
    <t>Gain Lo</t>
  </si>
  <si>
    <t>Gain Hi</t>
  </si>
  <si>
    <t>G5</t>
  </si>
  <si>
    <t>G5HHP</t>
  </si>
  <si>
    <t>F7</t>
  </si>
  <si>
    <t>P7</t>
  </si>
  <si>
    <t>E7</t>
  </si>
  <si>
    <t>G7</t>
  </si>
  <si>
    <t>V1000</t>
  </si>
  <si>
    <t>A1000</t>
  </si>
  <si>
    <t>End</t>
  </si>
  <si>
    <t>VFD Type</t>
  </si>
  <si>
    <t>A1</t>
  </si>
  <si>
    <t>A2</t>
  </si>
  <si>
    <t>A3</t>
  </si>
  <si>
    <t>Hi</t>
  </si>
  <si>
    <t>Lo</t>
  </si>
  <si>
    <t>Bias</t>
  </si>
  <si>
    <t>Point (X1,Y1)</t>
  </si>
  <si>
    <t>Point (X2,Y2)</t>
  </si>
  <si>
    <t>Point (X,Y)</t>
  </si>
  <si>
    <t>Actual Input (X1)</t>
  </si>
  <si>
    <t>Desired Output (Y1)</t>
  </si>
  <si>
    <t>Actual Input (X2)</t>
  </si>
  <si>
    <t>Desired Output (Y2)</t>
  </si>
  <si>
    <t>AC7</t>
  </si>
  <si>
    <t>J1000</t>
  </si>
  <si>
    <t>Monitors</t>
  </si>
  <si>
    <t>A1 Gain</t>
  </si>
  <si>
    <t>A2 Gain</t>
  </si>
  <si>
    <t>A3 Gain</t>
  </si>
  <si>
    <t>A1 Bias</t>
  </si>
  <si>
    <t>A2 Bias</t>
  </si>
  <si>
    <t>A3 Bias</t>
  </si>
  <si>
    <t>Signal Level</t>
  </si>
  <si>
    <t>H3-01</t>
  </si>
  <si>
    <t>H3-02</t>
  </si>
  <si>
    <t>H3-03</t>
  </si>
  <si>
    <t>H3-04</t>
  </si>
  <si>
    <t>H3-06</t>
  </si>
  <si>
    <t>H3-07</t>
  </si>
  <si>
    <t>H3-08</t>
  </si>
  <si>
    <t>H3-10</t>
  </si>
  <si>
    <t>H3-11</t>
  </si>
  <si>
    <t>U1-15</t>
  </si>
  <si>
    <t>U1-16</t>
  </si>
  <si>
    <t>U1-17</t>
  </si>
  <si>
    <t>---</t>
  </si>
  <si>
    <t>H3-09</t>
  </si>
  <si>
    <t>H3-12</t>
  </si>
  <si>
    <t>U1-14</t>
  </si>
  <si>
    <t>A1 Level</t>
  </si>
  <si>
    <t>A2 Level</t>
  </si>
  <si>
    <t>A3 Level</t>
  </si>
  <si>
    <t>Input</t>
  </si>
  <si>
    <t>-10V to +10V</t>
  </si>
  <si>
    <t>0 to 20mA</t>
  </si>
  <si>
    <t>ParameterTable</t>
  </si>
  <si>
    <t>InputList</t>
  </si>
  <si>
    <t>Limits</t>
  </si>
  <si>
    <t>Limits of Adjustment</t>
  </si>
  <si>
    <t>E1-04</t>
  </si>
  <si>
    <r>
      <t>Maximum Frequency (F</t>
    </r>
    <r>
      <rPr>
        <b/>
        <vertAlign val="subscript"/>
        <sz val="11"/>
        <rFont val="Arial"/>
        <family val="2"/>
      </rPr>
      <t>Max</t>
    </r>
    <r>
      <rPr>
        <b/>
        <sz val="11"/>
        <rFont val="Arial"/>
        <family val="2"/>
      </rPr>
      <t>)</t>
    </r>
  </si>
  <si>
    <r>
      <t>% of F</t>
    </r>
    <r>
      <rPr>
        <vertAlign val="subscript"/>
        <sz val="10"/>
        <rFont val="Arial"/>
        <family val="2"/>
      </rPr>
      <t>Max</t>
    </r>
  </si>
  <si>
    <t>X</t>
  </si>
  <si>
    <t>Input Selection</t>
  </si>
  <si>
    <t>Enter</t>
  </si>
  <si>
    <t>↑↑↑↑</t>
  </si>
  <si>
    <r>
      <rPr>
        <b/>
        <sz val="12"/>
        <color indexed="10"/>
        <rFont val="Arial"/>
        <family val="2"/>
      </rPr>
      <t>Test</t>
    </r>
    <r>
      <rPr>
        <b/>
        <sz val="12"/>
        <rFont val="Arial"/>
        <family val="2"/>
      </rPr>
      <t xml:space="preserve"> Gain and Bias at Point (X,Y)</t>
    </r>
  </si>
  <si>
    <r>
      <rPr>
        <b/>
        <sz val="12"/>
        <color indexed="10"/>
        <rFont val="Arial"/>
        <family val="2"/>
      </rPr>
      <t>Enter</t>
    </r>
    <r>
      <rPr>
        <b/>
        <sz val="12"/>
        <rFont val="Arial"/>
        <family val="2"/>
      </rPr>
      <t xml:space="preserve"> the Values for X &amp; Y in Percent (%) or Natural Units</t>
    </r>
  </si>
  <si>
    <t>A1000 Input A2</t>
  </si>
  <si>
    <t>% of FMax</t>
  </si>
  <si>
    <t>Range:  0 to 20mA</t>
  </si>
  <si>
    <t>Pre-calculated Examples</t>
  </si>
  <si>
    <t>Consistency Table</t>
  </si>
  <si>
    <t>This uses the 0_to_20_mA input with a 4_to_20_mA transducer, and allows reading values less than 4.0 mA to compensate for 'negative' zero offset.  For example, a 3.9_to_19.9_mA input.</t>
  </si>
  <si>
    <t>Calculation Results
Gain &amp; Bias</t>
  </si>
  <si>
    <t>Range:  0 to 10V</t>
  </si>
  <si>
    <t>Allows V1000 which has no negative voltage capability to do bipolar speed control.  5.0 Volts is 0.0 rpm.</t>
  </si>
  <si>
    <t>G7 Input A2</t>
  </si>
  <si>
    <t>Model (A1 on A1000, V1000, J1000)</t>
  </si>
  <si>
    <t>A1000 Input A3</t>
  </si>
  <si>
    <t>Convert A3 to a 4_to_20_mA input with a 255Ω resistor and gain and bias settings.
255Ω || 20,000Ω = 250Ω.
4 mA * 250Ω = 1.0 Volts = 10%
20 mA * 250Ω = 5.0 Volts = 50%</t>
  </si>
  <si>
    <t>Reversed transducer example:
20% on input = 100% out
80% on input = 0% out
This requires negative gain capability.
A1000, V1000, &amp; J1000 support negative gain and bias &gt; 100%.</t>
  </si>
  <si>
    <t>Enter Percents =&gt;</t>
  </si>
  <si>
    <t>Enter V/I In, Hz Out =&gt;</t>
  </si>
  <si>
    <t>Enter % In, Hz Out =&gt;</t>
  </si>
  <si>
    <t>Inverting Transducer Signal</t>
  </si>
  <si>
    <r>
      <t xml:space="preserve">Inverting Transducer Signal </t>
    </r>
    <r>
      <rPr>
        <b/>
        <sz val="10"/>
        <color indexed="10"/>
        <rFont val="Arial"/>
        <family val="2"/>
      </rPr>
      <t>Does Not Work</t>
    </r>
  </si>
  <si>
    <t>Convert Voltage Input to 4_to_20_mA</t>
  </si>
  <si>
    <t>Bipolar Speed Control for V1000</t>
  </si>
  <si>
    <t>V1000 Input A1</t>
  </si>
  <si>
    <t>4_to_20_mA with negative offset</t>
  </si>
  <si>
    <t>Reversed transducer example:
G7, F7, AC7, P7, E7, G5, G5HHP do not support negative gain setting nor bias setting greater than 99.9%.
Use '1000 Series for this.</t>
  </si>
  <si>
    <t>Both Input &amp; Output</t>
  </si>
  <si>
    <t>Expressed in %</t>
  </si>
  <si>
    <t>in Natural Units</t>
  </si>
  <si>
    <t>Input in %</t>
  </si>
  <si>
    <t>Output in Hz</t>
  </si>
  <si>
    <t>Data Entry Schemes</t>
  </si>
  <si>
    <t>Model (A1 on F7, G7, P7, E7, AC7)</t>
  </si>
  <si>
    <t>Analog Input Simple Model</t>
  </si>
  <si>
    <r>
      <t xml:space="preserve">  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and X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are the reading from the analog inputs for two points on the sensor curve in percent of input range.</t>
    </r>
  </si>
  <si>
    <r>
      <t xml:space="preserve">  Y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and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are the desired output associated with X1 and X2 respectively given in percent of output range.</t>
    </r>
  </si>
  <si>
    <r>
      <t>Analog Input Calibration Formula -- Provides Gain &amp; Bias Values based on Input</t>
    </r>
    <r>
      <rPr>
        <b/>
        <sz val="18"/>
        <rFont val="Arial"/>
        <family val="2"/>
      </rPr>
      <t xml:space="preserve"> - Response Requirements</t>
    </r>
  </si>
  <si>
    <r>
      <t>Use this sheet to calculate Gain &amp; Bias values to match a transducer output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to Frequency Command or PID feedback requirements.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</si>
</sst>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%"/>
  </numFmts>
  <fonts count="65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8"/>
      <color indexed="26"/>
      <name val="Arial"/>
      <family val="2"/>
    </font>
    <font>
      <b/>
      <sz val="10"/>
      <color indexed="17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vertAlign val="superscript"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8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Continuous" vertical="center" wrapText="1"/>
    </xf>
    <xf numFmtId="0" fontId="1" fillId="33" borderId="11" xfId="0" applyFont="1" applyFill="1" applyBorder="1" applyAlignment="1">
      <alignment horizontal="centerContinuous" vertical="center" wrapText="1"/>
    </xf>
    <xf numFmtId="0" fontId="1" fillId="33" borderId="12" xfId="0" applyFont="1" applyFill="1" applyBorder="1" applyAlignment="1">
      <alignment horizontal="centerContinuous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 quotePrefix="1">
      <alignment horizontal="center" vertical="center"/>
    </xf>
    <xf numFmtId="0" fontId="0" fillId="33" borderId="14" xfId="0" applyFill="1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Continuous" vertical="center" wrapText="1"/>
    </xf>
    <xf numFmtId="0" fontId="0" fillId="33" borderId="14" xfId="0" applyFill="1" applyBorder="1" applyAlignment="1">
      <alignment vertical="center"/>
    </xf>
    <xf numFmtId="0" fontId="8" fillId="34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168" fontId="0" fillId="33" borderId="14" xfId="57" applyNumberFormat="1" applyFont="1" applyFill="1" applyBorder="1" applyAlignment="1">
      <alignment horizontal="center" vertical="center"/>
    </xf>
    <xf numFmtId="168" fontId="0" fillId="33" borderId="14" xfId="57" applyNumberFormat="1" applyFont="1" applyFill="1" applyBorder="1" applyAlignment="1" quotePrefix="1">
      <alignment horizontal="center" vertical="center"/>
    </xf>
    <xf numFmtId="0" fontId="0" fillId="33" borderId="18" xfId="0" applyFill="1" applyBorder="1" applyAlignment="1" quotePrefix="1">
      <alignment horizontal="center" vertical="center"/>
    </xf>
    <xf numFmtId="0" fontId="0" fillId="33" borderId="19" xfId="0" applyFont="1" applyFill="1" applyBorder="1" applyAlignment="1" quotePrefix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68" fontId="0" fillId="33" borderId="14" xfId="57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168" fontId="0" fillId="0" borderId="14" xfId="57" applyNumberFormat="1" applyFont="1" applyFill="1" applyBorder="1" applyAlignment="1">
      <alignment horizontal="center" vertical="center"/>
    </xf>
    <xf numFmtId="168" fontId="1" fillId="33" borderId="14" xfId="57" applyNumberFormat="1" applyFont="1" applyFill="1" applyBorder="1" applyAlignment="1" quotePrefix="1">
      <alignment horizontal="center" vertical="center"/>
    </xf>
    <xf numFmtId="0" fontId="0" fillId="33" borderId="18" xfId="0" applyFont="1" applyFill="1" applyBorder="1" applyAlignment="1" quotePrefix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8" fontId="3" fillId="32" borderId="14" xfId="57" applyNumberFormat="1" applyFont="1" applyFill="1" applyBorder="1" applyAlignment="1" applyProtection="1">
      <alignment horizontal="center" vertical="center"/>
      <protection locked="0"/>
    </xf>
    <xf numFmtId="0" fontId="1" fillId="32" borderId="18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Continuous" vertical="center" wrapText="1"/>
    </xf>
    <xf numFmtId="167" fontId="3" fillId="32" borderId="14" xfId="57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2" fillId="0" borderId="10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left" vertical="center"/>
    </xf>
    <xf numFmtId="167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8" fontId="0" fillId="0" borderId="15" xfId="57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8" fontId="0" fillId="0" borderId="16" xfId="57" applyNumberFormat="1" applyFont="1" applyFill="1" applyBorder="1" applyAlignment="1">
      <alignment horizontal="center" vertical="center"/>
    </xf>
    <xf numFmtId="168" fontId="0" fillId="0" borderId="17" xfId="57" applyNumberFormat="1" applyFont="1" applyFill="1" applyBorder="1" applyAlignment="1">
      <alignment horizontal="center" vertical="center"/>
    </xf>
    <xf numFmtId="168" fontId="5" fillId="35" borderId="14" xfId="57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Continuous" vertical="center" wrapText="1"/>
    </xf>
    <xf numFmtId="0" fontId="1" fillId="4" borderId="14" xfId="0" applyFont="1" applyFill="1" applyBorder="1" applyAlignment="1">
      <alignment horizontal="centerContinuous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167" fontId="1" fillId="4" borderId="14" xfId="57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Continuous" vertical="center"/>
    </xf>
    <xf numFmtId="0" fontId="1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167" fontId="1" fillId="3" borderId="14" xfId="57" applyNumberFormat="1" applyFont="1" applyFill="1" applyBorder="1" applyAlignment="1">
      <alignment horizontal="center" vertical="center"/>
    </xf>
    <xf numFmtId="168" fontId="1" fillId="3" borderId="14" xfId="57" applyNumberFormat="1" applyFont="1" applyFill="1" applyBorder="1" applyAlignment="1">
      <alignment horizontal="center" vertical="center"/>
    </xf>
    <xf numFmtId="168" fontId="1" fillId="4" borderId="14" xfId="57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Continuous" vertical="center" wrapText="1"/>
    </xf>
    <xf numFmtId="0" fontId="1" fillId="5" borderId="14" xfId="0" applyFont="1" applyFill="1" applyBorder="1" applyAlignment="1">
      <alignment horizontal="centerContinuous" vertical="center"/>
    </xf>
    <xf numFmtId="0" fontId="1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167" fontId="1" fillId="5" borderId="14" xfId="57" applyNumberFormat="1" applyFont="1" applyFill="1" applyBorder="1" applyAlignment="1">
      <alignment horizontal="center" vertical="center"/>
    </xf>
    <xf numFmtId="168" fontId="1" fillId="5" borderId="14" xfId="57" applyNumberFormat="1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centerContinuous" vertical="center" wrapText="1"/>
    </xf>
    <xf numFmtId="0" fontId="0" fillId="0" borderId="28" xfId="0" applyFill="1" applyBorder="1" applyAlignment="1">
      <alignment vertical="center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vertical="center"/>
    </xf>
    <xf numFmtId="0" fontId="1" fillId="7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Continuous" vertical="center" wrapText="1"/>
    </xf>
    <xf numFmtId="0" fontId="5" fillId="7" borderId="14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Continuous" vertical="center" wrapText="1"/>
    </xf>
    <xf numFmtId="0" fontId="1" fillId="7" borderId="37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Continuous" vertical="center" wrapText="1"/>
    </xf>
    <xf numFmtId="0" fontId="0" fillId="0" borderId="0" xfId="0" applyAlignment="1" applyProtection="1">
      <alignment vertical="center"/>
      <protection/>
    </xf>
    <xf numFmtId="0" fontId="5" fillId="3" borderId="14" xfId="0" applyFont="1" applyFill="1" applyBorder="1" applyAlignment="1" applyProtection="1">
      <alignment horizontal="centerContinuous" vertical="center" wrapText="1"/>
      <protection/>
    </xf>
    <xf numFmtId="0" fontId="5" fillId="5" borderId="14" xfId="0" applyFont="1" applyFill="1" applyBorder="1" applyAlignment="1" applyProtection="1">
      <alignment horizontal="centerContinuous" vertical="center" wrapText="1"/>
      <protection/>
    </xf>
    <xf numFmtId="0" fontId="1" fillId="7" borderId="14" xfId="0" applyFont="1" applyFill="1" applyBorder="1" applyAlignment="1" applyProtection="1">
      <alignment horizontal="center" vertical="center"/>
      <protection/>
    </xf>
    <xf numFmtId="0" fontId="5" fillId="4" borderId="14" xfId="0" applyFont="1" applyFill="1" applyBorder="1" applyAlignment="1" applyProtection="1">
      <alignment horizontal="centerContinuous" vertical="center" wrapText="1"/>
      <protection/>
    </xf>
    <xf numFmtId="0" fontId="1" fillId="3" borderId="14" xfId="0" applyFont="1" applyFill="1" applyBorder="1" applyAlignment="1" applyProtection="1">
      <alignment horizontal="centerContinuous" vertical="center"/>
      <protection/>
    </xf>
    <xf numFmtId="0" fontId="1" fillId="5" borderId="14" xfId="0" applyFont="1" applyFill="1" applyBorder="1" applyAlignment="1" applyProtection="1">
      <alignment horizontal="centerContinuous" vertical="center"/>
      <protection/>
    </xf>
    <xf numFmtId="0" fontId="9" fillId="7" borderId="14" xfId="0" applyFont="1" applyFill="1" applyBorder="1" applyAlignment="1" applyProtection="1">
      <alignment horizontal="center" vertical="center" wrapText="1"/>
      <protection/>
    </xf>
    <xf numFmtId="0" fontId="9" fillId="7" borderId="14" xfId="0" applyFont="1" applyFill="1" applyBorder="1" applyAlignment="1" applyProtection="1">
      <alignment horizontal="centerContinuous" vertical="center" wrapText="1"/>
      <protection/>
    </xf>
    <xf numFmtId="0" fontId="1" fillId="4" borderId="14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3" borderId="14" xfId="0" applyFont="1" applyFill="1" applyBorder="1" applyAlignment="1" applyProtection="1">
      <alignment horizontal="center" vertical="center" wrapText="1"/>
      <protection/>
    </xf>
    <xf numFmtId="0" fontId="0" fillId="3" borderId="14" xfId="0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1" fillId="5" borderId="14" xfId="0" applyFont="1" applyFill="1" applyBorder="1" applyAlignment="1" applyProtection="1">
      <alignment horizontal="center" vertical="center" wrapText="1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5" fillId="7" borderId="14" xfId="0" applyFont="1" applyFill="1" applyBorder="1" applyAlignment="1" applyProtection="1">
      <alignment horizontal="center" vertical="center"/>
      <protection/>
    </xf>
    <xf numFmtId="0" fontId="1" fillId="4" borderId="14" xfId="0" applyFont="1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 wrapText="1"/>
      <protection/>
    </xf>
    <xf numFmtId="0" fontId="0" fillId="3" borderId="14" xfId="0" applyFill="1" applyBorder="1" applyAlignment="1" applyProtection="1">
      <alignment horizontal="center" vertical="center"/>
      <protection/>
    </xf>
    <xf numFmtId="0" fontId="0" fillId="5" borderId="14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168" fontId="3" fillId="32" borderId="14" xfId="57" applyNumberFormat="1" applyFont="1" applyFill="1" applyBorder="1" applyAlignment="1" applyProtection="1">
      <alignment horizontal="center" vertical="center"/>
      <protection/>
    </xf>
    <xf numFmtId="167" fontId="1" fillId="3" borderId="14" xfId="57" applyNumberFormat="1" applyFont="1" applyFill="1" applyBorder="1" applyAlignment="1" applyProtection="1">
      <alignment horizontal="center" vertical="center"/>
      <protection/>
    </xf>
    <xf numFmtId="167" fontId="1" fillId="5" borderId="14" xfId="57" applyNumberFormat="1" applyFont="1" applyFill="1" applyBorder="1" applyAlignment="1" applyProtection="1">
      <alignment horizontal="center" vertical="center"/>
      <protection/>
    </xf>
    <xf numFmtId="168" fontId="5" fillId="35" borderId="14" xfId="57" applyNumberFormat="1" applyFont="1" applyFill="1" applyBorder="1" applyAlignment="1" applyProtection="1">
      <alignment horizontal="center" vertical="center"/>
      <protection/>
    </xf>
    <xf numFmtId="167" fontId="1" fillId="4" borderId="14" xfId="57" applyNumberFormat="1" applyFont="1" applyFill="1" applyBorder="1" applyAlignment="1" applyProtection="1">
      <alignment horizontal="center" vertical="center"/>
      <protection/>
    </xf>
    <xf numFmtId="168" fontId="1" fillId="4" borderId="14" xfId="57" applyNumberFormat="1" applyFont="1" applyFill="1" applyBorder="1" applyAlignment="1" applyProtection="1">
      <alignment horizontal="center" vertical="center"/>
      <protection/>
    </xf>
    <xf numFmtId="168" fontId="63" fillId="37" borderId="14" xfId="57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right" vertical="center"/>
      <protection/>
    </xf>
    <xf numFmtId="168" fontId="1" fillId="3" borderId="14" xfId="57" applyNumberFormat="1" applyFont="1" applyFill="1" applyBorder="1" applyAlignment="1" applyProtection="1">
      <alignment horizontal="center" vertical="center"/>
      <protection/>
    </xf>
    <xf numFmtId="167" fontId="3" fillId="32" borderId="14" xfId="57" applyNumberFormat="1" applyFont="1" applyFill="1" applyBorder="1" applyAlignment="1" applyProtection="1">
      <alignment horizontal="center" vertical="center"/>
      <protection/>
    </xf>
    <xf numFmtId="168" fontId="1" fillId="5" borderId="14" xfId="57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vertical="center"/>
    </xf>
    <xf numFmtId="0" fontId="64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right" vertical="center"/>
    </xf>
    <xf numFmtId="0" fontId="18" fillId="38" borderId="43" xfId="0" applyFont="1" applyFill="1" applyBorder="1" applyAlignment="1">
      <alignment horizontal="centerContinuous" vertical="center" wrapText="1"/>
    </xf>
    <xf numFmtId="0" fontId="18" fillId="38" borderId="41" xfId="0" applyFont="1" applyFill="1" applyBorder="1" applyAlignment="1">
      <alignment horizontal="centerContinuous" vertical="center" wrapText="1"/>
    </xf>
    <xf numFmtId="0" fontId="18" fillId="38" borderId="4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0" fillId="39" borderId="19" xfId="0" applyFont="1" applyFill="1" applyBorder="1" applyAlignment="1">
      <alignment horizontal="center"/>
    </xf>
    <xf numFmtId="0" fontId="0" fillId="39" borderId="45" xfId="0" applyFont="1" applyFill="1" applyBorder="1" applyAlignment="1">
      <alignment horizontal="center" vertical="top"/>
    </xf>
    <xf numFmtId="0" fontId="19" fillId="38" borderId="21" xfId="0" applyFont="1" applyFill="1" applyBorder="1" applyAlignment="1">
      <alignment horizontal="centerContinuous" vertical="center" wrapText="1"/>
    </xf>
    <xf numFmtId="0" fontId="19" fillId="38" borderId="22" xfId="0" applyFont="1" applyFill="1" applyBorder="1" applyAlignment="1">
      <alignment horizontal="centerContinuous" vertical="center" wrapText="1"/>
    </xf>
    <xf numFmtId="0" fontId="19" fillId="38" borderId="40" xfId="0" applyFont="1" applyFill="1" applyBorder="1" applyAlignment="1">
      <alignment horizontal="centerContinuous" vertical="center" wrapText="1"/>
    </xf>
    <xf numFmtId="0" fontId="1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40" xfId="0" applyFont="1" applyBorder="1" applyAlignment="1">
      <alignment/>
    </xf>
    <xf numFmtId="0" fontId="22" fillId="0" borderId="41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6" xfId="0" applyFont="1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1" fillId="12" borderId="35" xfId="0" applyFont="1" applyFill="1" applyBorder="1" applyAlignment="1" applyProtection="1">
      <alignment horizontal="center" vertical="center" wrapText="1"/>
      <protection/>
    </xf>
    <xf numFmtId="0" fontId="1" fillId="12" borderId="37" xfId="0" applyFont="1" applyFill="1" applyBorder="1" applyAlignment="1" applyProtection="1">
      <alignment horizontal="center" vertical="center" wrapText="1"/>
      <protection/>
    </xf>
    <xf numFmtId="0" fontId="64" fillId="37" borderId="46" xfId="0" applyFont="1" applyFill="1" applyBorder="1" applyAlignment="1" applyProtection="1">
      <alignment vertical="center" wrapText="1"/>
      <protection/>
    </xf>
    <xf numFmtId="0" fontId="64" fillId="0" borderId="39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  <color indexed="10"/>
      </font>
      <fill>
        <patternFill>
          <bgColor indexed="51"/>
        </patternFill>
      </fill>
    </dxf>
    <dxf>
      <font>
        <strike val="0"/>
        <color indexed="10"/>
      </font>
      <fill>
        <patternFill>
          <bgColor indexed="51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strike val="0"/>
        <color indexed="10"/>
      </font>
      <fill>
        <patternFill>
          <bgColor indexed="51"/>
        </patternFill>
      </fill>
    </dxf>
    <dxf>
      <font>
        <strike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3</xdr:row>
      <xdr:rowOff>28575</xdr:rowOff>
    </xdr:from>
    <xdr:to>
      <xdr:col>15</xdr:col>
      <xdr:colOff>447675</xdr:colOff>
      <xdr:row>6</xdr:row>
      <xdr:rowOff>771525</xdr:rowOff>
    </xdr:to>
    <xdr:grpSp>
      <xdr:nvGrpSpPr>
        <xdr:cNvPr id="1" name="Group 22"/>
        <xdr:cNvGrpSpPr>
          <a:grpSpLocks/>
        </xdr:cNvGrpSpPr>
      </xdr:nvGrpSpPr>
      <xdr:grpSpPr>
        <a:xfrm>
          <a:off x="8353425" y="714375"/>
          <a:ext cx="2733675" cy="2057400"/>
          <a:chOff x="9144001" y="1400329"/>
          <a:chExt cx="2645102" cy="1902547"/>
        </a:xfrm>
        <a:solidFill>
          <a:srgbClr val="FFFFFF"/>
        </a:solidFill>
      </xdr:grpSpPr>
      <xdr:sp>
        <xdr:nvSpPr>
          <xdr:cNvPr id="2" name="Rounded Rectangle 24"/>
          <xdr:cNvSpPr>
            <a:spLocks/>
          </xdr:cNvSpPr>
        </xdr:nvSpPr>
        <xdr:spPr>
          <a:xfrm>
            <a:off x="9144001" y="1400329"/>
            <a:ext cx="2645102" cy="1902547"/>
          </a:xfrm>
          <a:prstGeom prst="roundRect">
            <a:avLst/>
          </a:prstGeom>
          <a:solidFill>
            <a:srgbClr val="EBF1DE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23"/>
          <xdr:cNvGrpSpPr>
            <a:grpSpLocks noChangeAspect="1"/>
          </xdr:cNvGrpSpPr>
        </xdr:nvGrpSpPr>
        <xdr:grpSpPr>
          <a:xfrm>
            <a:off x="9168468" y="1461211"/>
            <a:ext cx="2506234" cy="1823116"/>
            <a:chOff x="19556730" y="800100"/>
            <a:chExt cx="2495550" cy="1828800"/>
          </a:xfrm>
          <a:solidFill>
            <a:srgbClr val="FFFFFF"/>
          </a:solidFill>
        </xdr:grpSpPr>
        <xdr:sp>
          <xdr:nvSpPr>
            <xdr:cNvPr id="4" name="TextBox 19"/>
            <xdr:cNvSpPr txBox="1">
              <a:spLocks noChangeArrowheads="1"/>
            </xdr:cNvSpPr>
          </xdr:nvSpPr>
          <xdr:spPr>
            <a:xfrm>
              <a:off x="20013416" y="2389784"/>
              <a:ext cx="358735" cy="228600"/>
            </a:xfrm>
            <a:prstGeom prst="rect">
              <a:avLst/>
            </a:prstGeom>
            <a:solidFill>
              <a:srgbClr val="EBF1DE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</a:t>
              </a:r>
              <a:r>
                <a:rPr lang="en-US" cap="none" sz="11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</a:t>
              </a:r>
            </a:p>
          </xdr:txBody>
        </xdr:sp>
        <xdr:sp>
          <xdr:nvSpPr>
            <xdr:cNvPr id="5" name="TextBox 20"/>
            <xdr:cNvSpPr txBox="1">
              <a:spLocks noChangeArrowheads="1"/>
            </xdr:cNvSpPr>
          </xdr:nvSpPr>
          <xdr:spPr>
            <a:xfrm>
              <a:off x="21505755" y="2389784"/>
              <a:ext cx="358735" cy="228600"/>
            </a:xfrm>
            <a:prstGeom prst="rect">
              <a:avLst/>
            </a:prstGeom>
            <a:solidFill>
              <a:srgbClr val="EBF1DE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</a:t>
              </a:r>
              <a:r>
                <a:rPr lang="en-US" cap="none" sz="11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</a:t>
              </a:r>
            </a:p>
          </xdr:txBody>
        </xdr:sp>
        <xdr:sp>
          <xdr:nvSpPr>
            <xdr:cNvPr id="6" name="TextBox 18"/>
            <xdr:cNvSpPr txBox="1">
              <a:spLocks noChangeArrowheads="1"/>
            </xdr:cNvSpPr>
          </xdr:nvSpPr>
          <xdr:spPr>
            <a:xfrm>
              <a:off x="19556730" y="1868119"/>
              <a:ext cx="366222" cy="228600"/>
            </a:xfrm>
            <a:prstGeom prst="rect">
              <a:avLst/>
            </a:prstGeom>
            <a:solidFill>
              <a:srgbClr val="EBF1DE"/>
            </a:solidFill>
            <a:ln w="9525" cmpd="sng">
              <a:noFill/>
            </a:ln>
          </xdr:spPr>
          <xdr:txBody>
            <a:bodyPr vertOverflow="clip" wrap="square" anchor="ctr"/>
            <a:p>
              <a:pPr algn="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Y</a:t>
              </a:r>
              <a:r>
                <a:rPr lang="en-US" cap="none" sz="11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</a:t>
              </a:r>
            </a:p>
          </xdr:txBody>
        </xdr:sp>
        <xdr:sp>
          <xdr:nvSpPr>
            <xdr:cNvPr id="7" name="TextBox 17"/>
            <xdr:cNvSpPr txBox="1">
              <a:spLocks noChangeArrowheads="1"/>
            </xdr:cNvSpPr>
          </xdr:nvSpPr>
          <xdr:spPr>
            <a:xfrm>
              <a:off x="19561097" y="1003554"/>
              <a:ext cx="366222" cy="228600"/>
            </a:xfrm>
            <a:prstGeom prst="rect">
              <a:avLst/>
            </a:prstGeom>
            <a:solidFill>
              <a:srgbClr val="EBF1DE"/>
            </a:solidFill>
            <a:ln w="9525" cmpd="sng">
              <a:noFill/>
            </a:ln>
          </xdr:spPr>
          <xdr:txBody>
            <a:bodyPr vertOverflow="clip" wrap="square" anchor="ctr"/>
            <a:p>
              <a:pPr algn="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Y</a:t>
              </a:r>
              <a:r>
                <a:rPr lang="en-US" cap="none" sz="11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</a:t>
              </a:r>
            </a:p>
          </xdr:txBody>
        </xdr:sp>
        <xdr:sp>
          <xdr:nvSpPr>
            <xdr:cNvPr id="8" name="Straight Connector 3"/>
            <xdr:cNvSpPr>
              <a:spLocks/>
            </xdr:cNvSpPr>
          </xdr:nvSpPr>
          <xdr:spPr>
            <a:xfrm rot="5400000">
              <a:off x="19106284" y="1646834"/>
              <a:ext cx="1686992" cy="0"/>
            </a:xfrm>
            <a:prstGeom prst="line">
              <a:avLst/>
            </a:prstGeom>
            <a:noFill/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Straight Connector 5"/>
            <xdr:cNvSpPr>
              <a:spLocks/>
            </xdr:cNvSpPr>
          </xdr:nvSpPr>
          <xdr:spPr>
            <a:xfrm>
              <a:off x="19826873" y="2354123"/>
              <a:ext cx="2224783" cy="0"/>
            </a:xfrm>
            <a:prstGeom prst="line">
              <a:avLst/>
            </a:prstGeom>
            <a:noFill/>
            <a:ln w="9525" cmpd="sng">
              <a:solidFill>
                <a:srgbClr val="BE4B48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Straight Connector 7"/>
            <xdr:cNvSpPr>
              <a:spLocks/>
            </xdr:cNvSpPr>
          </xdr:nvSpPr>
          <xdr:spPr>
            <a:xfrm flipV="1">
              <a:off x="19888014" y="990752"/>
              <a:ext cx="2007670" cy="1154430"/>
            </a:xfrm>
            <a:prstGeom prst="line">
              <a:avLst/>
            </a:prstGeom>
            <a:noFill/>
            <a:ln w="1905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Straight Connector 9"/>
            <xdr:cNvSpPr>
              <a:spLocks/>
            </xdr:cNvSpPr>
          </xdr:nvSpPr>
          <xdr:spPr>
            <a:xfrm rot="16200000" flipH="1">
              <a:off x="20178746" y="1918411"/>
              <a:ext cx="7487" cy="493319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Straight Connector 11"/>
            <xdr:cNvSpPr>
              <a:spLocks/>
            </xdr:cNvSpPr>
          </xdr:nvSpPr>
          <xdr:spPr>
            <a:xfrm rot="10800000" flipV="1">
              <a:off x="19869922" y="1975561"/>
              <a:ext cx="380571" cy="7315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Straight Connector 14"/>
            <xdr:cNvSpPr>
              <a:spLocks/>
            </xdr:cNvSpPr>
          </xdr:nvSpPr>
          <xdr:spPr>
            <a:xfrm rot="16200000" flipH="1">
              <a:off x="21678571" y="1060704"/>
              <a:ext cx="7487" cy="1357884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Straight Connector 16"/>
            <xdr:cNvSpPr>
              <a:spLocks/>
            </xdr:cNvSpPr>
          </xdr:nvSpPr>
          <xdr:spPr>
            <a:xfrm rot="10800000">
              <a:off x="19891134" y="1117854"/>
              <a:ext cx="1844211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TextBox 21"/>
            <xdr:cNvSpPr txBox="1">
              <a:spLocks noChangeArrowheads="1"/>
            </xdr:cNvSpPr>
          </xdr:nvSpPr>
          <xdr:spPr>
            <a:xfrm>
              <a:off x="20558693" y="2425903"/>
              <a:ext cx="645724" cy="200254"/>
            </a:xfrm>
            <a:prstGeom prst="rect">
              <a:avLst/>
            </a:prstGeom>
            <a:solidFill>
              <a:srgbClr val="EBF1DE"/>
            </a:solidFill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Input</a:t>
              </a:r>
            </a:p>
          </xdr:txBody>
        </xdr:sp>
      </xdr:grpSp>
    </xdr:grpSp>
    <xdr:clientData/>
  </xdr:twoCellAnchor>
  <xdr:twoCellAnchor editAs="oneCell">
    <xdr:from>
      <xdr:col>15</xdr:col>
      <xdr:colOff>361950</xdr:colOff>
      <xdr:row>9</xdr:row>
      <xdr:rowOff>95250</xdr:rowOff>
    </xdr:from>
    <xdr:to>
      <xdr:col>17</xdr:col>
      <xdr:colOff>152400</xdr:colOff>
      <xdr:row>15</xdr:row>
      <xdr:rowOff>28575</xdr:rowOff>
    </xdr:to>
    <xdr:pic>
      <xdr:nvPicPr>
        <xdr:cNvPr id="16" name="Picture 22" descr="A1 Simple Bias &amp; Gain Model ('1000 Series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181350"/>
          <a:ext cx="2733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400050</xdr:colOff>
      <xdr:row>16</xdr:row>
      <xdr:rowOff>104775</xdr:rowOff>
    </xdr:from>
    <xdr:to>
      <xdr:col>17</xdr:col>
      <xdr:colOff>190500</xdr:colOff>
      <xdr:row>23</xdr:row>
      <xdr:rowOff>47625</xdr:rowOff>
    </xdr:to>
    <xdr:pic>
      <xdr:nvPicPr>
        <xdr:cNvPr id="17" name="Picture 23" descr="A1 Simple Bias &amp; Gain Model ('7 Series)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4772025"/>
          <a:ext cx="2733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571500</xdr:colOff>
      <xdr:row>3</xdr:row>
      <xdr:rowOff>85725</xdr:rowOff>
    </xdr:from>
    <xdr:to>
      <xdr:col>16</xdr:col>
      <xdr:colOff>2162175</xdr:colOff>
      <xdr:row>5</xdr:row>
      <xdr:rowOff>419100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1210925" y="771525"/>
          <a:ext cx="2238375" cy="8382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Transducer output must be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within the analog input's voltage or current range.</a:t>
          </a:r>
        </a:p>
      </xdr:txBody>
    </xdr:sp>
    <xdr:clientData/>
  </xdr:twoCellAnchor>
  <xdr:twoCellAnchor>
    <xdr:from>
      <xdr:col>16</xdr:col>
      <xdr:colOff>47625</xdr:colOff>
      <xdr:row>30</xdr:row>
      <xdr:rowOff>219075</xdr:rowOff>
    </xdr:from>
    <xdr:to>
      <xdr:col>16</xdr:col>
      <xdr:colOff>2219325</xdr:colOff>
      <xdr:row>37</xdr:row>
      <xdr:rowOff>19050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11334750" y="7639050"/>
          <a:ext cx="218122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a calculation aid intended for Yaskawa associates, representatives, distributors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customers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Any suggestions, comments, corrections -- contact  Joe Pottebaum (Industrial Applications) at 414-856-2524 or email joseph_pottebaum@yaskawa.com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2" max="22" width="11.8515625" style="0" customWidth="1"/>
    <col min="29" max="29" width="9.7109375" style="0" customWidth="1"/>
    <col min="35" max="35" width="10.57421875" style="0" customWidth="1"/>
    <col min="37" max="37" width="11.00390625" style="0" customWidth="1"/>
    <col min="38" max="38" width="10.28125" style="0" customWidth="1"/>
    <col min="39" max="39" width="10.8515625" style="0" customWidth="1"/>
  </cols>
  <sheetData>
    <row r="1" spans="1:41" ht="22.5">
      <c r="A1" s="105" t="s">
        <v>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 t="s">
        <v>29</v>
      </c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 t="s">
        <v>29</v>
      </c>
      <c r="AG1" s="105"/>
      <c r="AH1" s="105"/>
      <c r="AI1" s="105"/>
      <c r="AJ1" s="105"/>
      <c r="AK1" s="105"/>
      <c r="AL1" s="105"/>
      <c r="AM1" s="105"/>
      <c r="AN1" s="105"/>
      <c r="AO1" s="105"/>
    </row>
    <row r="2" spans="20:41" ht="13.5" thickBot="1">
      <c r="T2" s="14" t="s">
        <v>43</v>
      </c>
      <c r="AA2" s="14" t="s">
        <v>43</v>
      </c>
      <c r="AE2" s="14" t="s">
        <v>43</v>
      </c>
      <c r="AO2" s="14" t="s">
        <v>43</v>
      </c>
    </row>
    <row r="3" spans="20:41" ht="13.5" thickBot="1">
      <c r="T3" s="14" t="s">
        <v>43</v>
      </c>
      <c r="AA3" s="14" t="s">
        <v>43</v>
      </c>
      <c r="AE3" s="14" t="s">
        <v>43</v>
      </c>
      <c r="AG3" s="4" t="s">
        <v>107</v>
      </c>
      <c r="AH3" s="4"/>
      <c r="AI3" s="4"/>
      <c r="AJ3" s="4"/>
      <c r="AK3" s="4"/>
      <c r="AL3" s="4"/>
      <c r="AM3" s="4"/>
      <c r="AO3" s="14" t="s">
        <v>43</v>
      </c>
    </row>
    <row r="4" spans="2:41" ht="13.5" thickBot="1">
      <c r="B4" s="2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14" t="s">
        <v>43</v>
      </c>
      <c r="AA4" s="14" t="s">
        <v>43</v>
      </c>
      <c r="AE4" s="14" t="s">
        <v>43</v>
      </c>
      <c r="AJ4" s="19" t="s">
        <v>18</v>
      </c>
      <c r="AK4" s="27" t="s">
        <v>88</v>
      </c>
      <c r="AL4" s="27" t="s">
        <v>19</v>
      </c>
      <c r="AM4" s="28" t="s">
        <v>89</v>
      </c>
      <c r="AO4" s="14" t="s">
        <v>43</v>
      </c>
    </row>
    <row r="5" spans="2:41" ht="13.5" thickBot="1">
      <c r="B5" s="12" t="s">
        <v>30</v>
      </c>
      <c r="C5" s="12"/>
      <c r="D5" s="12"/>
      <c r="E5" s="12"/>
      <c r="F5" s="12"/>
      <c r="G5" s="12" t="s">
        <v>60</v>
      </c>
      <c r="H5" s="12"/>
      <c r="I5" s="12"/>
      <c r="J5" s="12" t="s">
        <v>67</v>
      </c>
      <c r="K5" s="12"/>
      <c r="L5" s="12"/>
      <c r="M5" s="12" t="s">
        <v>1</v>
      </c>
      <c r="N5" s="12"/>
      <c r="O5" s="12"/>
      <c r="P5" s="12" t="s">
        <v>50</v>
      </c>
      <c r="Q5" s="12"/>
      <c r="R5" s="12"/>
      <c r="T5" s="14" t="s">
        <v>43</v>
      </c>
      <c r="V5" s="2" t="s">
        <v>28</v>
      </c>
      <c r="W5" s="3"/>
      <c r="X5" s="3"/>
      <c r="Y5" s="4"/>
      <c r="AA5" s="14" t="s">
        <v>43</v>
      </c>
      <c r="AE5" s="14" t="s">
        <v>43</v>
      </c>
      <c r="AG5" s="13" t="s">
        <v>35</v>
      </c>
      <c r="AH5" s="23" t="s">
        <v>45</v>
      </c>
      <c r="AI5" s="23" t="str">
        <f>AG5&amp;"_"&amp;AH5</f>
        <v>G5_A1</v>
      </c>
      <c r="AJ5" s="29" t="s">
        <v>97</v>
      </c>
      <c r="AK5" s="29" t="s">
        <v>97</v>
      </c>
      <c r="AL5" s="26" t="s">
        <v>80</v>
      </c>
      <c r="AM5" s="26" t="s">
        <v>80</v>
      </c>
      <c r="AO5" s="14" t="s">
        <v>43</v>
      </c>
    </row>
    <row r="6" spans="2:41" ht="12.75">
      <c r="B6" s="13"/>
      <c r="C6" s="6" t="s">
        <v>31</v>
      </c>
      <c r="D6" s="6" t="s">
        <v>32</v>
      </c>
      <c r="E6" s="6" t="s">
        <v>33</v>
      </c>
      <c r="F6" s="6" t="s">
        <v>34</v>
      </c>
      <c r="G6" s="16" t="s">
        <v>45</v>
      </c>
      <c r="H6" s="16" t="s">
        <v>46</v>
      </c>
      <c r="I6" s="16" t="s">
        <v>47</v>
      </c>
      <c r="J6" s="16" t="s">
        <v>84</v>
      </c>
      <c r="K6" s="16" t="s">
        <v>85</v>
      </c>
      <c r="L6" s="16" t="s">
        <v>86</v>
      </c>
      <c r="M6" s="16" t="s">
        <v>61</v>
      </c>
      <c r="N6" s="16" t="s">
        <v>62</v>
      </c>
      <c r="O6" s="16" t="s">
        <v>63</v>
      </c>
      <c r="P6" s="16" t="s">
        <v>64</v>
      </c>
      <c r="Q6" s="16" t="s">
        <v>65</v>
      </c>
      <c r="R6" s="16" t="s">
        <v>66</v>
      </c>
      <c r="T6" s="14" t="s">
        <v>43</v>
      </c>
      <c r="V6" s="5" t="s">
        <v>22</v>
      </c>
      <c r="W6" s="6" t="s">
        <v>23</v>
      </c>
      <c r="X6" s="6" t="s">
        <v>25</v>
      </c>
      <c r="Y6" s="7" t="s">
        <v>24</v>
      </c>
      <c r="AA6" s="14" t="s">
        <v>43</v>
      </c>
      <c r="AC6" s="2" t="s">
        <v>91</v>
      </c>
      <c r="AE6" s="14" t="s">
        <v>43</v>
      </c>
      <c r="AG6" s="13" t="s">
        <v>36</v>
      </c>
      <c r="AH6" s="23" t="s">
        <v>45</v>
      </c>
      <c r="AI6" s="23" t="str">
        <f aca="true" t="shared" si="0" ref="AI6:AI29">AG6&amp;"_"&amp;AH6</f>
        <v>G5HHP_A1</v>
      </c>
      <c r="AJ6" s="29" t="s">
        <v>97</v>
      </c>
      <c r="AK6" s="29" t="s">
        <v>97</v>
      </c>
      <c r="AL6" s="26" t="s">
        <v>80</v>
      </c>
      <c r="AM6" s="26" t="s">
        <v>80</v>
      </c>
      <c r="AO6" s="14" t="s">
        <v>43</v>
      </c>
    </row>
    <row r="7" spans="2:41" ht="12.75">
      <c r="B7" s="13" t="s">
        <v>35</v>
      </c>
      <c r="C7" s="22">
        <v>-1</v>
      </c>
      <c r="D7" s="22">
        <v>1</v>
      </c>
      <c r="E7" s="22">
        <v>0</v>
      </c>
      <c r="F7" s="22">
        <v>10</v>
      </c>
      <c r="G7" s="17" t="s">
        <v>77</v>
      </c>
      <c r="H7" s="17" t="s">
        <v>78</v>
      </c>
      <c r="I7" s="17" t="s">
        <v>79</v>
      </c>
      <c r="J7" s="17" t="s">
        <v>68</v>
      </c>
      <c r="K7" s="17" t="s">
        <v>74</v>
      </c>
      <c r="L7" s="17" t="s">
        <v>71</v>
      </c>
      <c r="M7" s="17" t="s">
        <v>69</v>
      </c>
      <c r="N7" s="17" t="s">
        <v>75</v>
      </c>
      <c r="O7" s="17" t="s">
        <v>72</v>
      </c>
      <c r="P7" s="17" t="s">
        <v>70</v>
      </c>
      <c r="Q7" s="17" t="s">
        <v>76</v>
      </c>
      <c r="R7" s="17" t="s">
        <v>73</v>
      </c>
      <c r="T7" s="14" t="s">
        <v>43</v>
      </c>
      <c r="V7" s="8" t="s">
        <v>18</v>
      </c>
      <c r="W7" s="6" t="s">
        <v>0</v>
      </c>
      <c r="X7" s="9">
        <v>0</v>
      </c>
      <c r="Y7" s="7">
        <v>10</v>
      </c>
      <c r="AA7" s="14" t="s">
        <v>43</v>
      </c>
      <c r="AC7" s="24" t="s">
        <v>45</v>
      </c>
      <c r="AE7" s="14" t="s">
        <v>43</v>
      </c>
      <c r="AG7" s="13" t="s">
        <v>37</v>
      </c>
      <c r="AH7" s="23" t="s">
        <v>45</v>
      </c>
      <c r="AI7" s="23" t="str">
        <f t="shared" si="0"/>
        <v>F7_A1</v>
      </c>
      <c r="AJ7" s="29" t="s">
        <v>97</v>
      </c>
      <c r="AK7" s="29" t="s">
        <v>97</v>
      </c>
      <c r="AL7" s="26" t="s">
        <v>80</v>
      </c>
      <c r="AM7" s="26" t="s">
        <v>80</v>
      </c>
      <c r="AO7" s="14" t="s">
        <v>43</v>
      </c>
    </row>
    <row r="8" spans="2:41" ht="12.75">
      <c r="B8" s="13" t="s">
        <v>36</v>
      </c>
      <c r="C8" s="22">
        <v>-1</v>
      </c>
      <c r="D8" s="22">
        <v>1</v>
      </c>
      <c r="E8" s="22">
        <v>0</v>
      </c>
      <c r="F8" s="22">
        <v>10</v>
      </c>
      <c r="G8" s="17" t="s">
        <v>77</v>
      </c>
      <c r="H8" s="17" t="s">
        <v>78</v>
      </c>
      <c r="I8" s="17" t="s">
        <v>79</v>
      </c>
      <c r="J8" s="17" t="s">
        <v>68</v>
      </c>
      <c r="K8" s="17" t="s">
        <v>74</v>
      </c>
      <c r="L8" s="17" t="s">
        <v>71</v>
      </c>
      <c r="M8" s="17" t="s">
        <v>69</v>
      </c>
      <c r="N8" s="17" t="s">
        <v>75</v>
      </c>
      <c r="O8" s="17" t="s">
        <v>72</v>
      </c>
      <c r="P8" s="17" t="s">
        <v>70</v>
      </c>
      <c r="Q8" s="17" t="s">
        <v>76</v>
      </c>
      <c r="R8" s="17" t="s">
        <v>73</v>
      </c>
      <c r="T8" s="14" t="s">
        <v>43</v>
      </c>
      <c r="V8" s="20" t="s">
        <v>88</v>
      </c>
      <c r="W8" s="6" t="s">
        <v>0</v>
      </c>
      <c r="X8" s="9">
        <v>0</v>
      </c>
      <c r="Y8" s="7">
        <v>10</v>
      </c>
      <c r="AA8" s="14" t="s">
        <v>43</v>
      </c>
      <c r="AC8" s="24" t="s">
        <v>46</v>
      </c>
      <c r="AE8" s="14" t="s">
        <v>43</v>
      </c>
      <c r="AG8" s="13" t="s">
        <v>38</v>
      </c>
      <c r="AH8" s="23" t="s">
        <v>45</v>
      </c>
      <c r="AI8" s="23" t="str">
        <f t="shared" si="0"/>
        <v>P7_A1</v>
      </c>
      <c r="AJ8" s="29" t="s">
        <v>97</v>
      </c>
      <c r="AK8" s="29" t="s">
        <v>97</v>
      </c>
      <c r="AL8" s="26" t="s">
        <v>80</v>
      </c>
      <c r="AM8" s="26" t="s">
        <v>80</v>
      </c>
      <c r="AO8" s="14" t="s">
        <v>43</v>
      </c>
    </row>
    <row r="9" spans="2:41" ht="12.75">
      <c r="B9" s="13" t="s">
        <v>37</v>
      </c>
      <c r="C9" s="22">
        <v>-1</v>
      </c>
      <c r="D9" s="22">
        <v>1</v>
      </c>
      <c r="E9" s="22">
        <v>0</v>
      </c>
      <c r="F9" s="22">
        <v>10</v>
      </c>
      <c r="G9" s="17" t="s">
        <v>77</v>
      </c>
      <c r="H9" s="17" t="s">
        <v>78</v>
      </c>
      <c r="I9" s="17" t="s">
        <v>79</v>
      </c>
      <c r="J9" s="17" t="s">
        <v>68</v>
      </c>
      <c r="K9" s="17" t="s">
        <v>74</v>
      </c>
      <c r="L9" s="17" t="s">
        <v>71</v>
      </c>
      <c r="M9" s="17" t="s">
        <v>69</v>
      </c>
      <c r="N9" s="17" t="s">
        <v>75</v>
      </c>
      <c r="O9" s="17" t="s">
        <v>72</v>
      </c>
      <c r="P9" s="17" t="s">
        <v>70</v>
      </c>
      <c r="Q9" s="17" t="s">
        <v>76</v>
      </c>
      <c r="R9" s="17" t="s">
        <v>73</v>
      </c>
      <c r="T9" s="14" t="s">
        <v>43</v>
      </c>
      <c r="V9" s="20" t="s">
        <v>19</v>
      </c>
      <c r="W9" s="6" t="s">
        <v>20</v>
      </c>
      <c r="X9" s="9">
        <v>4</v>
      </c>
      <c r="Y9" s="7">
        <v>16</v>
      </c>
      <c r="AA9" s="14" t="s">
        <v>43</v>
      </c>
      <c r="AC9" s="24" t="s">
        <v>47</v>
      </c>
      <c r="AE9" s="14" t="s">
        <v>43</v>
      </c>
      <c r="AG9" s="13" t="s">
        <v>39</v>
      </c>
      <c r="AH9" s="23" t="s">
        <v>45</v>
      </c>
      <c r="AI9" s="23" t="str">
        <f t="shared" si="0"/>
        <v>E7_A1</v>
      </c>
      <c r="AJ9" s="29" t="s">
        <v>97</v>
      </c>
      <c r="AK9" s="29" t="s">
        <v>97</v>
      </c>
      <c r="AL9" s="26" t="s">
        <v>80</v>
      </c>
      <c r="AM9" s="26" t="s">
        <v>80</v>
      </c>
      <c r="AO9" s="14" t="s">
        <v>43</v>
      </c>
    </row>
    <row r="10" spans="2:41" ht="13.5" thickBot="1">
      <c r="B10" s="13" t="s">
        <v>38</v>
      </c>
      <c r="C10" s="22">
        <v>-1</v>
      </c>
      <c r="D10" s="22">
        <v>1</v>
      </c>
      <c r="E10" s="22">
        <v>0</v>
      </c>
      <c r="F10" s="22">
        <v>10</v>
      </c>
      <c r="G10" s="17" t="s">
        <v>77</v>
      </c>
      <c r="H10" s="17" t="s">
        <v>78</v>
      </c>
      <c r="I10" s="18" t="s">
        <v>80</v>
      </c>
      <c r="J10" s="17" t="s">
        <v>68</v>
      </c>
      <c r="K10" s="17" t="s">
        <v>74</v>
      </c>
      <c r="L10" s="18" t="s">
        <v>80</v>
      </c>
      <c r="M10" s="17" t="s">
        <v>69</v>
      </c>
      <c r="N10" s="17" t="s">
        <v>75</v>
      </c>
      <c r="O10" s="18" t="s">
        <v>80</v>
      </c>
      <c r="P10" s="17" t="s">
        <v>70</v>
      </c>
      <c r="Q10" s="17" t="s">
        <v>76</v>
      </c>
      <c r="R10" s="18" t="s">
        <v>80</v>
      </c>
      <c r="T10" s="14" t="s">
        <v>43</v>
      </c>
      <c r="V10" s="21" t="s">
        <v>89</v>
      </c>
      <c r="W10" s="10" t="s">
        <v>20</v>
      </c>
      <c r="X10" s="10">
        <v>0</v>
      </c>
      <c r="Y10" s="11">
        <v>20</v>
      </c>
      <c r="AA10" s="14" t="s">
        <v>43</v>
      </c>
      <c r="AE10" s="14" t="s">
        <v>43</v>
      </c>
      <c r="AG10" s="13" t="s">
        <v>40</v>
      </c>
      <c r="AH10" s="23" t="s">
        <v>45</v>
      </c>
      <c r="AI10" s="23" t="str">
        <f t="shared" si="0"/>
        <v>G7_A1</v>
      </c>
      <c r="AJ10" s="29" t="s">
        <v>97</v>
      </c>
      <c r="AK10" s="29" t="s">
        <v>97</v>
      </c>
      <c r="AL10" s="26" t="s">
        <v>80</v>
      </c>
      <c r="AM10" s="26" t="s">
        <v>80</v>
      </c>
      <c r="AO10" s="14" t="s">
        <v>43</v>
      </c>
    </row>
    <row r="11" spans="2:41" ht="12.75">
      <c r="B11" s="13" t="s">
        <v>39</v>
      </c>
      <c r="C11" s="22">
        <v>-1</v>
      </c>
      <c r="D11" s="22">
        <v>1</v>
      </c>
      <c r="E11" s="22">
        <v>0</v>
      </c>
      <c r="F11" s="22">
        <v>10</v>
      </c>
      <c r="G11" s="17" t="s">
        <v>77</v>
      </c>
      <c r="H11" s="17" t="s">
        <v>78</v>
      </c>
      <c r="I11" s="18" t="s">
        <v>80</v>
      </c>
      <c r="J11" s="17" t="s">
        <v>68</v>
      </c>
      <c r="K11" s="17" t="s">
        <v>74</v>
      </c>
      <c r="L11" s="18" t="s">
        <v>80</v>
      </c>
      <c r="M11" s="17" t="s">
        <v>69</v>
      </c>
      <c r="N11" s="17" t="s">
        <v>75</v>
      </c>
      <c r="O11" s="18" t="s">
        <v>80</v>
      </c>
      <c r="P11" s="17" t="s">
        <v>70</v>
      </c>
      <c r="Q11" s="17" t="s">
        <v>76</v>
      </c>
      <c r="R11" s="18" t="s">
        <v>80</v>
      </c>
      <c r="T11" s="14" t="s">
        <v>43</v>
      </c>
      <c r="AA11" s="14" t="s">
        <v>43</v>
      </c>
      <c r="AB11" s="14" t="s">
        <v>43</v>
      </c>
      <c r="AC11" s="14" t="s">
        <v>43</v>
      </c>
      <c r="AD11" s="14" t="s">
        <v>43</v>
      </c>
      <c r="AE11" s="14" t="s">
        <v>43</v>
      </c>
      <c r="AG11" s="15" t="s">
        <v>58</v>
      </c>
      <c r="AH11" s="23" t="s">
        <v>45</v>
      </c>
      <c r="AI11" s="23" t="str">
        <f t="shared" si="0"/>
        <v>AC7_A1</v>
      </c>
      <c r="AJ11" s="29" t="s">
        <v>97</v>
      </c>
      <c r="AK11" s="29" t="s">
        <v>97</v>
      </c>
      <c r="AL11" s="26" t="s">
        <v>80</v>
      </c>
      <c r="AM11" s="26" t="s">
        <v>80</v>
      </c>
      <c r="AO11" s="14" t="s">
        <v>43</v>
      </c>
    </row>
    <row r="12" spans="2:41" ht="12.75">
      <c r="B12" s="13" t="s">
        <v>40</v>
      </c>
      <c r="C12" s="22">
        <v>-1</v>
      </c>
      <c r="D12" s="22">
        <v>1</v>
      </c>
      <c r="E12" s="22">
        <v>0</v>
      </c>
      <c r="F12" s="22">
        <v>10</v>
      </c>
      <c r="G12" s="17" t="s">
        <v>77</v>
      </c>
      <c r="H12" s="17" t="s">
        <v>78</v>
      </c>
      <c r="I12" s="17" t="s">
        <v>79</v>
      </c>
      <c r="J12" s="17" t="s">
        <v>68</v>
      </c>
      <c r="K12" s="17" t="s">
        <v>74</v>
      </c>
      <c r="L12" s="17" t="s">
        <v>71</v>
      </c>
      <c r="M12" s="17" t="s">
        <v>69</v>
      </c>
      <c r="N12" s="17" t="s">
        <v>75</v>
      </c>
      <c r="O12" s="17" t="s">
        <v>72</v>
      </c>
      <c r="P12" s="17" t="s">
        <v>70</v>
      </c>
      <c r="Q12" s="17" t="s">
        <v>76</v>
      </c>
      <c r="R12" s="17" t="s">
        <v>73</v>
      </c>
      <c r="T12" s="14" t="s">
        <v>43</v>
      </c>
      <c r="U12" s="14" t="s">
        <v>43</v>
      </c>
      <c r="V12" s="14" t="s">
        <v>43</v>
      </c>
      <c r="W12" s="14" t="s">
        <v>43</v>
      </c>
      <c r="X12" s="14" t="s">
        <v>43</v>
      </c>
      <c r="Y12" s="14" t="s">
        <v>43</v>
      </c>
      <c r="Z12" s="14" t="s">
        <v>43</v>
      </c>
      <c r="AA12" s="14" t="s">
        <v>43</v>
      </c>
      <c r="AE12" s="14" t="s">
        <v>43</v>
      </c>
      <c r="AG12" s="15" t="s">
        <v>59</v>
      </c>
      <c r="AH12" s="23" t="s">
        <v>45</v>
      </c>
      <c r="AI12" s="23" t="str">
        <f t="shared" si="0"/>
        <v>J1000_A1</v>
      </c>
      <c r="AJ12" s="29" t="s">
        <v>97</v>
      </c>
      <c r="AK12" s="26" t="s">
        <v>80</v>
      </c>
      <c r="AL12" s="29" t="s">
        <v>97</v>
      </c>
      <c r="AM12" s="29" t="s">
        <v>97</v>
      </c>
      <c r="AO12" s="14" t="s">
        <v>43</v>
      </c>
    </row>
    <row r="13" spans="2:41" ht="12.75">
      <c r="B13" s="15" t="s">
        <v>58</v>
      </c>
      <c r="C13" s="22">
        <v>-1</v>
      </c>
      <c r="D13" s="22">
        <v>1</v>
      </c>
      <c r="E13" s="22">
        <v>0</v>
      </c>
      <c r="F13" s="22">
        <v>10</v>
      </c>
      <c r="G13" s="17" t="s">
        <v>77</v>
      </c>
      <c r="H13" s="17" t="s">
        <v>78</v>
      </c>
      <c r="I13" s="17" t="s">
        <v>79</v>
      </c>
      <c r="J13" s="17" t="s">
        <v>68</v>
      </c>
      <c r="K13" s="17" t="s">
        <v>74</v>
      </c>
      <c r="L13" s="17" t="s">
        <v>71</v>
      </c>
      <c r="M13" s="17" t="s">
        <v>69</v>
      </c>
      <c r="N13" s="17" t="s">
        <v>75</v>
      </c>
      <c r="O13" s="17" t="s">
        <v>72</v>
      </c>
      <c r="P13" s="17" t="s">
        <v>70</v>
      </c>
      <c r="Q13" s="17" t="s">
        <v>76</v>
      </c>
      <c r="R13" s="17" t="s">
        <v>73</v>
      </c>
      <c r="T13" s="14" t="s">
        <v>43</v>
      </c>
      <c r="AE13" s="14" t="s">
        <v>43</v>
      </c>
      <c r="AG13" s="13" t="s">
        <v>41</v>
      </c>
      <c r="AH13" s="23" t="s">
        <v>45</v>
      </c>
      <c r="AI13" s="23" t="str">
        <f t="shared" si="0"/>
        <v>V1000_A1</v>
      </c>
      <c r="AJ13" s="29" t="s">
        <v>97</v>
      </c>
      <c r="AK13" s="26" t="s">
        <v>80</v>
      </c>
      <c r="AL13" s="26" t="s">
        <v>80</v>
      </c>
      <c r="AM13" s="26" t="s">
        <v>80</v>
      </c>
      <c r="AO13" s="14" t="s">
        <v>43</v>
      </c>
    </row>
    <row r="14" spans="2:41" ht="12.75">
      <c r="B14" s="15" t="s">
        <v>59</v>
      </c>
      <c r="C14" s="22">
        <v>-9.999</v>
      </c>
      <c r="D14" s="22">
        <v>9.999</v>
      </c>
      <c r="E14" s="22">
        <v>-9.999</v>
      </c>
      <c r="F14" s="22">
        <v>9.999</v>
      </c>
      <c r="G14" s="17" t="s">
        <v>4</v>
      </c>
      <c r="H14" s="18" t="s">
        <v>80</v>
      </c>
      <c r="I14" s="18" t="s">
        <v>80</v>
      </c>
      <c r="J14" s="17" t="s">
        <v>68</v>
      </c>
      <c r="K14" s="18" t="s">
        <v>80</v>
      </c>
      <c r="L14" s="18" t="s">
        <v>80</v>
      </c>
      <c r="M14" s="17" t="s">
        <v>70</v>
      </c>
      <c r="N14" s="18" t="s">
        <v>80</v>
      </c>
      <c r="O14" s="18" t="s">
        <v>80</v>
      </c>
      <c r="P14" s="17" t="s">
        <v>71</v>
      </c>
      <c r="Q14" s="18" t="s">
        <v>80</v>
      </c>
      <c r="R14" s="18" t="s">
        <v>80</v>
      </c>
      <c r="T14" s="14" t="s">
        <v>43</v>
      </c>
      <c r="AE14" s="14" t="s">
        <v>43</v>
      </c>
      <c r="AG14" s="13" t="s">
        <v>42</v>
      </c>
      <c r="AH14" s="23" t="s">
        <v>45</v>
      </c>
      <c r="AI14" s="23" t="str">
        <f t="shared" si="0"/>
        <v>A1000_A1</v>
      </c>
      <c r="AJ14" s="29" t="s">
        <v>97</v>
      </c>
      <c r="AK14" s="29" t="s">
        <v>97</v>
      </c>
      <c r="AL14" s="26" t="s">
        <v>80</v>
      </c>
      <c r="AM14" s="26" t="s">
        <v>80</v>
      </c>
      <c r="AO14" s="14" t="s">
        <v>43</v>
      </c>
    </row>
    <row r="15" spans="2:41" ht="12.75">
      <c r="B15" s="13" t="s">
        <v>41</v>
      </c>
      <c r="C15" s="22">
        <v>-9.999</v>
      </c>
      <c r="D15" s="22">
        <v>9.999</v>
      </c>
      <c r="E15" s="22">
        <v>-9.999</v>
      </c>
      <c r="F15" s="22">
        <v>9.999</v>
      </c>
      <c r="G15" s="17" t="s">
        <v>4</v>
      </c>
      <c r="H15" s="17" t="s">
        <v>83</v>
      </c>
      <c r="I15" s="18" t="s">
        <v>80</v>
      </c>
      <c r="J15" s="17" t="s">
        <v>68</v>
      </c>
      <c r="K15" s="17" t="s">
        <v>81</v>
      </c>
      <c r="L15" s="18" t="s">
        <v>80</v>
      </c>
      <c r="M15" s="17" t="s">
        <v>70</v>
      </c>
      <c r="N15" s="17" t="s">
        <v>76</v>
      </c>
      <c r="O15" s="18" t="s">
        <v>80</v>
      </c>
      <c r="P15" s="17" t="s">
        <v>71</v>
      </c>
      <c r="Q15" s="17" t="s">
        <v>82</v>
      </c>
      <c r="R15" s="18" t="s">
        <v>80</v>
      </c>
      <c r="T15" s="14" t="s">
        <v>43</v>
      </c>
      <c r="AE15" s="14" t="s">
        <v>43</v>
      </c>
      <c r="AG15" s="13" t="s">
        <v>35</v>
      </c>
      <c r="AH15" s="23" t="s">
        <v>46</v>
      </c>
      <c r="AI15" s="23" t="str">
        <f t="shared" si="0"/>
        <v>G5_A2</v>
      </c>
      <c r="AJ15" s="29" t="s">
        <v>97</v>
      </c>
      <c r="AK15" s="29" t="s">
        <v>97</v>
      </c>
      <c r="AL15" s="29" t="s">
        <v>97</v>
      </c>
      <c r="AM15" s="26" t="s">
        <v>80</v>
      </c>
      <c r="AO15" s="14" t="s">
        <v>43</v>
      </c>
    </row>
    <row r="16" spans="2:41" ht="12.75">
      <c r="B16" s="13" t="s">
        <v>42</v>
      </c>
      <c r="C16" s="22">
        <v>-9.999</v>
      </c>
      <c r="D16" s="22">
        <v>9.999</v>
      </c>
      <c r="E16" s="22">
        <v>-9.999</v>
      </c>
      <c r="F16" s="22">
        <v>9.999</v>
      </c>
      <c r="G16" s="17" t="s">
        <v>4</v>
      </c>
      <c r="H16" s="17" t="s">
        <v>83</v>
      </c>
      <c r="I16" s="17" t="s">
        <v>77</v>
      </c>
      <c r="J16" s="17" t="s">
        <v>68</v>
      </c>
      <c r="K16" s="17" t="s">
        <v>81</v>
      </c>
      <c r="L16" s="17" t="s">
        <v>75</v>
      </c>
      <c r="M16" s="17" t="s">
        <v>70</v>
      </c>
      <c r="N16" s="17" t="s">
        <v>76</v>
      </c>
      <c r="O16" s="17" t="s">
        <v>73</v>
      </c>
      <c r="P16" s="17" t="s">
        <v>71</v>
      </c>
      <c r="Q16" s="17" t="s">
        <v>82</v>
      </c>
      <c r="R16" s="17" t="s">
        <v>74</v>
      </c>
      <c r="T16" s="14" t="s">
        <v>43</v>
      </c>
      <c r="AE16" s="14" t="s">
        <v>43</v>
      </c>
      <c r="AG16" s="13" t="s">
        <v>36</v>
      </c>
      <c r="AH16" s="23" t="s">
        <v>46</v>
      </c>
      <c r="AI16" s="23" t="str">
        <f t="shared" si="0"/>
        <v>G5HHP_A2</v>
      </c>
      <c r="AJ16" s="29" t="s">
        <v>97</v>
      </c>
      <c r="AK16" s="29" t="s">
        <v>97</v>
      </c>
      <c r="AL16" s="29" t="s">
        <v>97</v>
      </c>
      <c r="AM16" s="26" t="s">
        <v>80</v>
      </c>
      <c r="AO16" s="14" t="s">
        <v>43</v>
      </c>
    </row>
    <row r="17" spans="2:4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T17" s="14" t="s">
        <v>43</v>
      </c>
      <c r="AE17" s="14" t="s">
        <v>43</v>
      </c>
      <c r="AG17" s="13" t="s">
        <v>37</v>
      </c>
      <c r="AH17" s="23" t="s">
        <v>46</v>
      </c>
      <c r="AI17" s="23" t="str">
        <f t="shared" si="0"/>
        <v>F7_A2</v>
      </c>
      <c r="AJ17" s="29" t="s">
        <v>97</v>
      </c>
      <c r="AK17" s="29" t="s">
        <v>97</v>
      </c>
      <c r="AL17" s="29" t="s">
        <v>97</v>
      </c>
      <c r="AM17" s="26" t="s">
        <v>80</v>
      </c>
      <c r="AO17" s="14" t="s">
        <v>43</v>
      </c>
    </row>
    <row r="18" spans="1:41" ht="12.75">
      <c r="A18" s="14" t="s">
        <v>43</v>
      </c>
      <c r="B18" s="14" t="s">
        <v>43</v>
      </c>
      <c r="C18" s="14" t="s">
        <v>43</v>
      </c>
      <c r="D18" s="14" t="s">
        <v>43</v>
      </c>
      <c r="E18" s="14" t="s">
        <v>43</v>
      </c>
      <c r="F18" s="14" t="s">
        <v>43</v>
      </c>
      <c r="G18" s="14" t="s">
        <v>43</v>
      </c>
      <c r="H18" s="14" t="s">
        <v>43</v>
      </c>
      <c r="I18" s="14" t="s">
        <v>43</v>
      </c>
      <c r="J18" s="14" t="s">
        <v>43</v>
      </c>
      <c r="K18" s="14" t="s">
        <v>43</v>
      </c>
      <c r="L18" s="14" t="s">
        <v>43</v>
      </c>
      <c r="M18" s="14" t="s">
        <v>43</v>
      </c>
      <c r="N18" s="14" t="s">
        <v>43</v>
      </c>
      <c r="O18" s="14" t="s">
        <v>43</v>
      </c>
      <c r="P18" s="14" t="s">
        <v>43</v>
      </c>
      <c r="Q18" s="14" t="s">
        <v>43</v>
      </c>
      <c r="R18" s="14" t="s">
        <v>43</v>
      </c>
      <c r="S18" s="14" t="s">
        <v>43</v>
      </c>
      <c r="T18" s="14" t="s">
        <v>43</v>
      </c>
      <c r="AE18" s="14" t="s">
        <v>43</v>
      </c>
      <c r="AG18" s="13" t="s">
        <v>38</v>
      </c>
      <c r="AH18" s="23" t="s">
        <v>46</v>
      </c>
      <c r="AI18" s="23" t="str">
        <f t="shared" si="0"/>
        <v>P7_A2</v>
      </c>
      <c r="AJ18" s="29" t="s">
        <v>97</v>
      </c>
      <c r="AK18" s="29" t="s">
        <v>97</v>
      </c>
      <c r="AL18" s="29" t="s">
        <v>97</v>
      </c>
      <c r="AM18" s="26" t="s">
        <v>80</v>
      </c>
      <c r="AO18" s="14" t="s">
        <v>43</v>
      </c>
    </row>
    <row r="19" spans="31:41" ht="12.75">
      <c r="AE19" s="14" t="s">
        <v>43</v>
      </c>
      <c r="AG19" s="13" t="s">
        <v>39</v>
      </c>
      <c r="AH19" s="23" t="s">
        <v>46</v>
      </c>
      <c r="AI19" s="23" t="str">
        <f t="shared" si="0"/>
        <v>E7_A2</v>
      </c>
      <c r="AJ19" s="29" t="s">
        <v>97</v>
      </c>
      <c r="AK19" s="29" t="s">
        <v>97</v>
      </c>
      <c r="AL19" s="29" t="s">
        <v>97</v>
      </c>
      <c r="AM19" s="26" t="s">
        <v>80</v>
      </c>
      <c r="AO19" s="14" t="s">
        <v>43</v>
      </c>
    </row>
    <row r="20" spans="31:41" ht="12.75">
      <c r="AE20" s="14" t="s">
        <v>43</v>
      </c>
      <c r="AG20" s="13" t="s">
        <v>40</v>
      </c>
      <c r="AH20" s="23" t="s">
        <v>46</v>
      </c>
      <c r="AI20" s="23" t="str">
        <f t="shared" si="0"/>
        <v>G7_A2</v>
      </c>
      <c r="AJ20" s="29" t="s">
        <v>97</v>
      </c>
      <c r="AK20" s="29" t="s">
        <v>97</v>
      </c>
      <c r="AL20" s="29" t="s">
        <v>97</v>
      </c>
      <c r="AM20" s="26" t="s">
        <v>80</v>
      </c>
      <c r="AO20" s="14" t="s">
        <v>43</v>
      </c>
    </row>
    <row r="21" spans="31:41" ht="12.75">
      <c r="AE21" s="14" t="s">
        <v>43</v>
      </c>
      <c r="AG21" s="15" t="s">
        <v>58</v>
      </c>
      <c r="AH21" s="23" t="s">
        <v>46</v>
      </c>
      <c r="AI21" s="23" t="str">
        <f t="shared" si="0"/>
        <v>AC7_A2</v>
      </c>
      <c r="AJ21" s="29" t="s">
        <v>97</v>
      </c>
      <c r="AK21" s="29" t="s">
        <v>97</v>
      </c>
      <c r="AL21" s="29" t="s">
        <v>97</v>
      </c>
      <c r="AM21" s="26" t="s">
        <v>80</v>
      </c>
      <c r="AO21" s="14" t="s">
        <v>43</v>
      </c>
    </row>
    <row r="22" spans="31:41" ht="12.75">
      <c r="AE22" s="14" t="s">
        <v>43</v>
      </c>
      <c r="AG22" s="13" t="s">
        <v>41</v>
      </c>
      <c r="AH22" s="23" t="s">
        <v>46</v>
      </c>
      <c r="AI22" s="23" t="str">
        <f t="shared" si="0"/>
        <v>V1000_A2</v>
      </c>
      <c r="AJ22" s="29" t="s">
        <v>97</v>
      </c>
      <c r="AK22" s="26" t="s">
        <v>80</v>
      </c>
      <c r="AL22" s="29" t="s">
        <v>97</v>
      </c>
      <c r="AM22" s="29" t="s">
        <v>97</v>
      </c>
      <c r="AO22" s="14" t="s">
        <v>43</v>
      </c>
    </row>
    <row r="23" spans="31:41" ht="12.75">
      <c r="AE23" s="14" t="s">
        <v>43</v>
      </c>
      <c r="AG23" s="13" t="s">
        <v>42</v>
      </c>
      <c r="AH23" s="23" t="s">
        <v>46</v>
      </c>
      <c r="AI23" s="23" t="str">
        <f t="shared" si="0"/>
        <v>A1000_A2</v>
      </c>
      <c r="AJ23" s="29" t="s">
        <v>97</v>
      </c>
      <c r="AK23" s="29" t="s">
        <v>97</v>
      </c>
      <c r="AL23" s="29" t="s">
        <v>97</v>
      </c>
      <c r="AM23" s="29" t="s">
        <v>97</v>
      </c>
      <c r="AO23" s="14" t="s">
        <v>43</v>
      </c>
    </row>
    <row r="24" spans="31:41" ht="12.75">
      <c r="AE24" s="14" t="s">
        <v>43</v>
      </c>
      <c r="AG24" s="13" t="s">
        <v>35</v>
      </c>
      <c r="AH24" s="23" t="s">
        <v>47</v>
      </c>
      <c r="AI24" s="23" t="str">
        <f t="shared" si="0"/>
        <v>G5_A3</v>
      </c>
      <c r="AJ24" s="29" t="s">
        <v>97</v>
      </c>
      <c r="AK24" s="29" t="s">
        <v>97</v>
      </c>
      <c r="AL24" s="26" t="s">
        <v>80</v>
      </c>
      <c r="AM24" s="26" t="s">
        <v>80</v>
      </c>
      <c r="AO24" s="14" t="s">
        <v>43</v>
      </c>
    </row>
    <row r="25" spans="31:41" ht="12.75">
      <c r="AE25" s="14" t="s">
        <v>43</v>
      </c>
      <c r="AG25" s="13" t="s">
        <v>36</v>
      </c>
      <c r="AH25" s="23" t="s">
        <v>47</v>
      </c>
      <c r="AI25" s="23" t="str">
        <f t="shared" si="0"/>
        <v>G5HHP_A3</v>
      </c>
      <c r="AJ25" s="29" t="s">
        <v>97</v>
      </c>
      <c r="AK25" s="29" t="s">
        <v>97</v>
      </c>
      <c r="AL25" s="26" t="s">
        <v>80</v>
      </c>
      <c r="AM25" s="26" t="s">
        <v>80</v>
      </c>
      <c r="AO25" s="14" t="s">
        <v>43</v>
      </c>
    </row>
    <row r="26" spans="31:41" ht="12.75">
      <c r="AE26" s="14" t="s">
        <v>43</v>
      </c>
      <c r="AG26" s="13" t="s">
        <v>37</v>
      </c>
      <c r="AH26" s="23" t="s">
        <v>47</v>
      </c>
      <c r="AI26" s="23" t="str">
        <f t="shared" si="0"/>
        <v>F7_A3</v>
      </c>
      <c r="AJ26" s="29" t="s">
        <v>97</v>
      </c>
      <c r="AK26" s="29" t="s">
        <v>97</v>
      </c>
      <c r="AL26" s="26" t="s">
        <v>80</v>
      </c>
      <c r="AM26" s="26" t="s">
        <v>80</v>
      </c>
      <c r="AO26" s="14" t="s">
        <v>43</v>
      </c>
    </row>
    <row r="27" spans="31:41" ht="12.75">
      <c r="AE27" s="14" t="s">
        <v>43</v>
      </c>
      <c r="AG27" s="13" t="s">
        <v>40</v>
      </c>
      <c r="AH27" s="23" t="s">
        <v>47</v>
      </c>
      <c r="AI27" s="23" t="str">
        <f t="shared" si="0"/>
        <v>G7_A3</v>
      </c>
      <c r="AJ27" s="29" t="s">
        <v>97</v>
      </c>
      <c r="AK27" s="29" t="s">
        <v>97</v>
      </c>
      <c r="AL27" s="26" t="s">
        <v>80</v>
      </c>
      <c r="AM27" s="26" t="s">
        <v>80</v>
      </c>
      <c r="AO27" s="14" t="s">
        <v>43</v>
      </c>
    </row>
    <row r="28" spans="31:41" ht="12.75">
      <c r="AE28" s="14" t="s">
        <v>43</v>
      </c>
      <c r="AG28" s="15" t="s">
        <v>58</v>
      </c>
      <c r="AH28" s="23" t="s">
        <v>47</v>
      </c>
      <c r="AI28" s="23" t="str">
        <f t="shared" si="0"/>
        <v>AC7_A3</v>
      </c>
      <c r="AJ28" s="29" t="s">
        <v>97</v>
      </c>
      <c r="AK28" s="29" t="s">
        <v>97</v>
      </c>
      <c r="AL28" s="26" t="s">
        <v>80</v>
      </c>
      <c r="AM28" s="26" t="s">
        <v>80</v>
      </c>
      <c r="AO28" s="14" t="s">
        <v>43</v>
      </c>
    </row>
    <row r="29" spans="31:41" ht="12.75">
      <c r="AE29" s="14" t="s">
        <v>43</v>
      </c>
      <c r="AG29" s="13" t="s">
        <v>42</v>
      </c>
      <c r="AH29" s="23" t="s">
        <v>47</v>
      </c>
      <c r="AI29" s="23" t="str">
        <f t="shared" si="0"/>
        <v>A1000_A3</v>
      </c>
      <c r="AJ29" s="29" t="s">
        <v>97</v>
      </c>
      <c r="AK29" s="29" t="s">
        <v>97</v>
      </c>
      <c r="AL29" s="26" t="s">
        <v>80</v>
      </c>
      <c r="AM29" s="26" t="s">
        <v>80</v>
      </c>
      <c r="AO29" s="14" t="s">
        <v>43</v>
      </c>
    </row>
    <row r="30" spans="31:41" ht="12.75">
      <c r="AE30" s="14" t="s">
        <v>43</v>
      </c>
      <c r="AO30" s="14" t="s">
        <v>43</v>
      </c>
    </row>
    <row r="31" spans="31:41" ht="12.75">
      <c r="AE31" s="14" t="s">
        <v>43</v>
      </c>
      <c r="AF31" s="14" t="s">
        <v>43</v>
      </c>
      <c r="AG31" s="14" t="s">
        <v>43</v>
      </c>
      <c r="AH31" s="14" t="s">
        <v>43</v>
      </c>
      <c r="AI31" s="14" t="s">
        <v>43</v>
      </c>
      <c r="AJ31" s="14" t="s">
        <v>43</v>
      </c>
      <c r="AK31" s="14" t="s">
        <v>43</v>
      </c>
      <c r="AL31" s="14" t="s">
        <v>43</v>
      </c>
      <c r="AM31" s="14" t="s">
        <v>43</v>
      </c>
      <c r="AN31" s="14" t="s">
        <v>43</v>
      </c>
      <c r="AO31" s="14" t="s">
        <v>43</v>
      </c>
    </row>
  </sheetData>
  <sheetProtection password="CC26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0"/>
  <sheetViews>
    <sheetView showGridLines="0" showRowColHeaders="0" tabSelected="1" zoomScale="87" zoomScaleNormal="87" zoomScalePageLayoutView="0" workbookViewId="0" topLeftCell="A2">
      <selection activeCell="G19" sqref="G19"/>
    </sheetView>
  </sheetViews>
  <sheetFormatPr defaultColWidth="9.140625" defaultRowHeight="12.75" outlineLevelRow="1"/>
  <cols>
    <col min="1" max="1" width="1.421875" style="1" customWidth="1"/>
    <col min="2" max="2" width="21.7109375" style="1" customWidth="1"/>
    <col min="3" max="3" width="9.7109375" style="1" customWidth="1"/>
    <col min="4" max="4" width="12.7109375" style="1" customWidth="1"/>
    <col min="5" max="10" width="9.7109375" style="1" customWidth="1"/>
    <col min="11" max="12" width="13.28125" style="1" customWidth="1"/>
    <col min="13" max="16" width="9.7109375" style="1" customWidth="1"/>
    <col min="17" max="17" width="34.421875" style="1" customWidth="1"/>
    <col min="18" max="16384" width="9.140625" style="1" customWidth="1"/>
  </cols>
  <sheetData>
    <row r="1" spans="2:17" ht="23.25" hidden="1" outlineLevel="1" thickBot="1">
      <c r="B1" s="105" t="s">
        <v>29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ht="30" customHeight="1" collapsed="1">
      <c r="B2" s="148" t="s">
        <v>137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2:17" ht="24" customHeight="1" thickBot="1">
      <c r="B3" s="154" t="s">
        <v>138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2:17" ht="19.5">
      <c r="B4" s="157" t="s">
        <v>135</v>
      </c>
      <c r="C4" s="158"/>
      <c r="D4" s="158"/>
      <c r="E4" s="158"/>
      <c r="F4" s="158"/>
      <c r="G4" s="158"/>
      <c r="H4" s="158"/>
      <c r="I4" s="158"/>
      <c r="J4" s="158"/>
      <c r="K4" s="159"/>
      <c r="L4" s="32"/>
      <c r="M4" s="94"/>
      <c r="N4" s="94"/>
      <c r="O4" s="94"/>
      <c r="P4" s="94"/>
      <c r="Q4" s="95"/>
    </row>
    <row r="5" spans="2:17" ht="20.25" thickBot="1">
      <c r="B5" s="160" t="s">
        <v>136</v>
      </c>
      <c r="C5" s="161"/>
      <c r="D5" s="161"/>
      <c r="E5" s="161"/>
      <c r="F5" s="161"/>
      <c r="G5" s="161"/>
      <c r="H5" s="161"/>
      <c r="I5" s="161"/>
      <c r="J5" s="161"/>
      <c r="K5" s="162"/>
      <c r="L5" s="32"/>
      <c r="M5" s="94"/>
      <c r="N5" s="94"/>
      <c r="O5" s="94"/>
      <c r="P5" s="94"/>
      <c r="Q5" s="95"/>
    </row>
    <row r="6" spans="2:17" ht="63.75" customHeight="1">
      <c r="B6" s="169"/>
      <c r="C6" s="170"/>
      <c r="D6" s="163" t="str">
        <f>" = Bias = "&amp;L17&amp;" for Input "&amp;C11</f>
        <v> = Bias = H3-04 for Input A1</v>
      </c>
      <c r="E6" s="163"/>
      <c r="F6" s="163"/>
      <c r="G6" s="163"/>
      <c r="H6" s="163"/>
      <c r="I6" s="163"/>
      <c r="J6" s="163"/>
      <c r="K6" s="164"/>
      <c r="L6" s="32"/>
      <c r="M6" s="94"/>
      <c r="N6" s="94"/>
      <c r="O6" s="94"/>
      <c r="P6" s="94"/>
      <c r="Q6" s="95"/>
    </row>
    <row r="7" spans="2:17" ht="63" customHeight="1" thickBot="1">
      <c r="B7" s="167"/>
      <c r="C7" s="168"/>
      <c r="D7" s="168"/>
      <c r="E7" s="168"/>
      <c r="F7" s="165" t="str">
        <f>" = Gain = "&amp;K17&amp;" for Input "&amp;C11</f>
        <v> = Gain = H3-03 for Input A1</v>
      </c>
      <c r="G7" s="165"/>
      <c r="H7" s="165"/>
      <c r="I7" s="165"/>
      <c r="J7" s="165"/>
      <c r="K7" s="166"/>
      <c r="L7" s="32"/>
      <c r="M7" s="32"/>
      <c r="N7" s="32"/>
      <c r="O7" s="32"/>
      <c r="P7" s="32"/>
      <c r="Q7" s="97"/>
    </row>
    <row r="8" spans="2:17" ht="7.5" customHeight="1" thickBot="1">
      <c r="B8" s="96"/>
      <c r="C8" s="32"/>
      <c r="D8" s="32"/>
      <c r="E8" s="32"/>
      <c r="F8" s="32"/>
      <c r="G8" s="32"/>
      <c r="H8" s="32"/>
      <c r="I8" s="33"/>
      <c r="J8" s="33"/>
      <c r="K8" s="33"/>
      <c r="L8" s="33"/>
      <c r="M8" s="32"/>
      <c r="N8" s="32"/>
      <c r="O8" s="32"/>
      <c r="P8" s="32"/>
      <c r="Q8" s="97"/>
    </row>
    <row r="9" spans="2:17" ht="15" customHeight="1" thickBot="1">
      <c r="B9" s="43" t="s">
        <v>98</v>
      </c>
      <c r="C9" s="42"/>
      <c r="D9" s="32"/>
      <c r="E9" s="99"/>
      <c r="F9" s="43" t="s">
        <v>95</v>
      </c>
      <c r="G9" s="41"/>
      <c r="H9" s="42"/>
      <c r="I9" s="100"/>
      <c r="J9" s="43" t="s">
        <v>93</v>
      </c>
      <c r="K9" s="41"/>
      <c r="L9" s="42"/>
      <c r="M9" s="101"/>
      <c r="N9" s="99"/>
      <c r="O9" s="99"/>
      <c r="P9" s="99"/>
      <c r="Q9" s="104" t="s">
        <v>134</v>
      </c>
    </row>
    <row r="10" spans="2:17" ht="13.5" thickBot="1">
      <c r="B10" s="147" t="s">
        <v>44</v>
      </c>
      <c r="C10" s="44" t="s">
        <v>42</v>
      </c>
      <c r="D10" s="32"/>
      <c r="E10" s="99"/>
      <c r="F10" s="45" t="s">
        <v>94</v>
      </c>
      <c r="G10" s="46">
        <v>60</v>
      </c>
      <c r="H10" s="47" t="s">
        <v>3</v>
      </c>
      <c r="I10" s="99"/>
      <c r="J10" s="48" t="s">
        <v>92</v>
      </c>
      <c r="K10" s="40" t="s">
        <v>1</v>
      </c>
      <c r="L10" s="49" t="s">
        <v>50</v>
      </c>
      <c r="M10" s="101"/>
      <c r="N10" s="99"/>
      <c r="O10" s="99"/>
      <c r="P10" s="99"/>
      <c r="Q10" s="97"/>
    </row>
    <row r="11" spans="2:17" ht="13.5" thickBot="1">
      <c r="B11" s="147" t="s">
        <v>87</v>
      </c>
      <c r="C11" s="44" t="s">
        <v>45</v>
      </c>
      <c r="D11" s="176">
        <f>IF(ISNA(MATCH(C10&amp;"_"&amp;C11,ConsistencyIndex,0))," -- "&amp;C10&amp;" does not have input "&amp;C11,"")</f>
      </c>
      <c r="E11" s="177"/>
      <c r="F11" s="177"/>
      <c r="G11" s="145"/>
      <c r="H11" s="146"/>
      <c r="I11" s="32"/>
      <c r="J11" s="48" t="s">
        <v>48</v>
      </c>
      <c r="K11" s="25">
        <f>INDEX(ParameterTable,MATCH($C$10,ParameterIndex,0),MATCH("Gain Hi",ParameterHeads,0))</f>
        <v>9.999</v>
      </c>
      <c r="L11" s="50">
        <f>INDEX(ParameterTable,MATCH($C$10,ParameterIndex,0),MATCH("Bias Hi",ParameterHeads,0))</f>
        <v>9.999</v>
      </c>
      <c r="M11" s="101"/>
      <c r="N11" s="79" t="s">
        <v>26</v>
      </c>
      <c r="O11" s="80">
        <f>INDEX(InputTypeTable,MATCH($C$12,InputTypeIndex,0),MATCH("zero",InputTypeHeads,0))</f>
        <v>0</v>
      </c>
      <c r="P11" s="81" t="str">
        <f>INDEX(InputTypeTable,MATCH($C$12,InputTypeIndex,0),MATCH("units",InputTypeHeads,0))</f>
        <v>Volts</v>
      </c>
      <c r="Q11" s="97"/>
    </row>
    <row r="12" spans="2:17" ht="13.5" thickBot="1">
      <c r="B12" s="147" t="s">
        <v>21</v>
      </c>
      <c r="C12" s="44" t="s">
        <v>18</v>
      </c>
      <c r="D12" s="176">
        <f>IF(INDEX(ConsistencyTable,MATCH(C10&amp;"_"&amp;C11,ConsistencyIndex,0),MATCH(C12,ConsistencyHeads,0))="X",""," -- "&amp;C10&amp;" input "&amp;C11&amp;" does not support "&amp;C12)</f>
      </c>
      <c r="E12" s="177"/>
      <c r="F12" s="177"/>
      <c r="G12" s="177"/>
      <c r="H12" s="177"/>
      <c r="I12" s="32"/>
      <c r="J12" s="51" t="s">
        <v>49</v>
      </c>
      <c r="K12" s="52">
        <f>INDEX(ParameterTable,MATCH($C$10,ParameterIndex,0),MATCH("Gain Lo",ParameterHeads,0))</f>
        <v>-9.999</v>
      </c>
      <c r="L12" s="53">
        <f>INDEX(ParameterTable,MATCH($C$10,ParameterIndex,0),MATCH("Bias Lo",ParameterHeads,0))</f>
        <v>-9.999</v>
      </c>
      <c r="M12" s="99"/>
      <c r="N12" s="82" t="s">
        <v>27</v>
      </c>
      <c r="O12" s="83">
        <f>INDEX(InputTypeTable,MATCH($C$12,InputTypeIndex,0),MATCH("span",InputTypeHeads,0))</f>
        <v>10</v>
      </c>
      <c r="P12" s="84" t="str">
        <f>INDEX(InputTypeTable,MATCH($C$12,InputTypeIndex,0),MATCH("units",InputTypeHeads,0))</f>
        <v>Volts</v>
      </c>
      <c r="Q12" s="97"/>
    </row>
    <row r="13" spans="2:17" ht="12.75"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7"/>
    </row>
    <row r="14" spans="2:17" ht="33.75" customHeight="1">
      <c r="B14" s="151" t="s">
        <v>132</v>
      </c>
      <c r="C14" s="39" t="s">
        <v>102</v>
      </c>
      <c r="D14" s="39"/>
      <c r="E14" s="39"/>
      <c r="F14" s="39"/>
      <c r="G14" s="39"/>
      <c r="H14" s="39"/>
      <c r="I14" s="39"/>
      <c r="J14" s="39"/>
      <c r="K14" s="39" t="s">
        <v>109</v>
      </c>
      <c r="L14" s="39"/>
      <c r="M14" s="39" t="s">
        <v>101</v>
      </c>
      <c r="N14" s="39"/>
      <c r="O14" s="39"/>
      <c r="P14" s="39"/>
      <c r="Q14" s="97"/>
    </row>
    <row r="15" spans="2:17" ht="19.5">
      <c r="B15" s="152" t="s">
        <v>127</v>
      </c>
      <c r="C15" s="37" t="s">
        <v>7</v>
      </c>
      <c r="D15" s="37"/>
      <c r="E15" s="37"/>
      <c r="F15" s="37"/>
      <c r="G15" s="70" t="s">
        <v>8</v>
      </c>
      <c r="H15" s="70"/>
      <c r="I15" s="70"/>
      <c r="J15" s="70"/>
      <c r="K15" s="85" t="s">
        <v>14</v>
      </c>
      <c r="L15" s="85" t="s">
        <v>15</v>
      </c>
      <c r="M15" s="55" t="s">
        <v>9</v>
      </c>
      <c r="N15" s="55"/>
      <c r="O15" s="55"/>
      <c r="P15" s="55"/>
      <c r="Q15" s="97"/>
    </row>
    <row r="16" spans="2:17" ht="18">
      <c r="B16" s="153" t="s">
        <v>128</v>
      </c>
      <c r="C16" s="62" t="s">
        <v>10</v>
      </c>
      <c r="D16" s="62"/>
      <c r="E16" s="62" t="s">
        <v>11</v>
      </c>
      <c r="F16" s="62"/>
      <c r="G16" s="71" t="s">
        <v>12</v>
      </c>
      <c r="H16" s="71"/>
      <c r="I16" s="71" t="s">
        <v>13</v>
      </c>
      <c r="J16" s="71"/>
      <c r="K16" s="86" t="s">
        <v>1</v>
      </c>
      <c r="L16" s="87" t="s">
        <v>50</v>
      </c>
      <c r="M16" s="56" t="s">
        <v>16</v>
      </c>
      <c r="N16" s="56"/>
      <c r="O16" s="56" t="s">
        <v>17</v>
      </c>
      <c r="P16" s="56"/>
      <c r="Q16" s="104" t="s">
        <v>113</v>
      </c>
    </row>
    <row r="17" spans="2:17" ht="31.5">
      <c r="B17" s="102" t="str">
        <f>$C$10&amp;" Input "&amp;$C$11</f>
        <v>A1000 Input A1</v>
      </c>
      <c r="C17" s="63" t="str">
        <f>INDEX(ParameterTable,MATCH($C$10,ParameterIndex,0),MATCH($C$11,ParameterHeads,0))</f>
        <v>U1-13</v>
      </c>
      <c r="D17" s="64" t="s">
        <v>6</v>
      </c>
      <c r="E17" s="65" t="s">
        <v>96</v>
      </c>
      <c r="F17" s="64" t="s">
        <v>5</v>
      </c>
      <c r="G17" s="72" t="str">
        <f>INDEX(ParameterTable,MATCH($C$10,ParameterIndex,0),MATCH($C$11,ParameterHeads,0))</f>
        <v>U1-13</v>
      </c>
      <c r="H17" s="73" t="s">
        <v>6</v>
      </c>
      <c r="I17" s="74" t="s">
        <v>96</v>
      </c>
      <c r="J17" s="73" t="s">
        <v>5</v>
      </c>
      <c r="K17" s="88" t="str">
        <f>INDEX(ParameterTable,MATCH($C$10,ParameterIndex,0),MATCH($C$11&amp;" "&amp;K16,ParameterHeads,0))</f>
        <v>H3-03</v>
      </c>
      <c r="L17" s="88" t="str">
        <f>INDEX(ParameterTable,MATCH($C$10,ParameterIndex,0),MATCH($C$11&amp;" "&amp;L16,ParameterHeads,0))</f>
        <v>H3-04</v>
      </c>
      <c r="M17" s="57" t="str">
        <f>INDEX(ParameterTable,MATCH($C$10,ParameterIndex,0),MATCH($C$11,ParameterHeads,0))</f>
        <v>U1-13</v>
      </c>
      <c r="N17" s="58" t="s">
        <v>6</v>
      </c>
      <c r="O17" s="59" t="s">
        <v>96</v>
      </c>
      <c r="P17" s="58" t="s">
        <v>5</v>
      </c>
      <c r="Q17" s="97"/>
    </row>
    <row r="18" spans="2:17" ht="12.75">
      <c r="B18" s="102" t="str">
        <f>"Range:  "&amp;$C$12</f>
        <v>Range:  0 to 10V</v>
      </c>
      <c r="C18" s="66" t="s">
        <v>2</v>
      </c>
      <c r="D18" s="66" t="str">
        <f>INDEX(InputTypeTable,MATCH($C$12,InputTypeIndex,0),MATCH("units",InputTypeHeads,0))</f>
        <v>Volts</v>
      </c>
      <c r="E18" s="66" t="s">
        <v>2</v>
      </c>
      <c r="F18" s="66" t="s">
        <v>3</v>
      </c>
      <c r="G18" s="75" t="s">
        <v>2</v>
      </c>
      <c r="H18" s="75" t="str">
        <f>INDEX(InputTypeTable,MATCH($C$12,InputTypeIndex,0),MATCH("units",InputTypeHeads,0))</f>
        <v>Volts</v>
      </c>
      <c r="I18" s="75" t="s">
        <v>2</v>
      </c>
      <c r="J18" s="75" t="s">
        <v>3</v>
      </c>
      <c r="K18" s="89" t="s">
        <v>2</v>
      </c>
      <c r="L18" s="89" t="s">
        <v>2</v>
      </c>
      <c r="M18" s="60" t="s">
        <v>2</v>
      </c>
      <c r="N18" s="60" t="str">
        <f>INDEX(InputTypeTable,MATCH($C$12,InputTypeIndex,0),MATCH("units",InputTypeHeads,0))</f>
        <v>Volts</v>
      </c>
      <c r="O18" s="60" t="s">
        <v>2</v>
      </c>
      <c r="P18" s="60" t="s">
        <v>3</v>
      </c>
      <c r="Q18" s="97"/>
    </row>
    <row r="19" spans="2:17" ht="15.75">
      <c r="B19" s="139" t="s">
        <v>117</v>
      </c>
      <c r="C19" s="34">
        <v>0</v>
      </c>
      <c r="D19" s="67">
        <f>InputZero+C19*InputSpan</f>
        <v>0</v>
      </c>
      <c r="E19" s="34">
        <v>0</v>
      </c>
      <c r="F19" s="67">
        <f>E19*FmaxVFD</f>
        <v>0</v>
      </c>
      <c r="G19" s="34">
        <v>1</v>
      </c>
      <c r="H19" s="76">
        <f>InputZero+G19*InputSpan</f>
        <v>10</v>
      </c>
      <c r="I19" s="34">
        <v>1</v>
      </c>
      <c r="J19" s="76">
        <f>I19*FmaxVFD</f>
        <v>60</v>
      </c>
      <c r="K19" s="54">
        <f>(I19*(1-C19)-E19*(1-G19))/(G19-C19)</f>
        <v>1</v>
      </c>
      <c r="L19" s="54">
        <f>(G19*E19-C19*I19)/(G19-C19)</f>
        <v>0</v>
      </c>
      <c r="M19" s="34">
        <v>0.5</v>
      </c>
      <c r="N19" s="61">
        <f>InputZero+M19*InputSpan</f>
        <v>5</v>
      </c>
      <c r="O19" s="69">
        <f>L19+(K19-L19)*M19</f>
        <v>0.5</v>
      </c>
      <c r="P19" s="61">
        <f>O19*FmaxVFD</f>
        <v>30</v>
      </c>
      <c r="Q19" s="97"/>
    </row>
    <row r="20" spans="2:17" ht="12.75">
      <c r="B20" s="98"/>
      <c r="C20" s="35" t="s">
        <v>100</v>
      </c>
      <c r="D20" s="99"/>
      <c r="E20" s="35" t="s">
        <v>100</v>
      </c>
      <c r="F20" s="99"/>
      <c r="G20" s="35" t="s">
        <v>100</v>
      </c>
      <c r="H20" s="99"/>
      <c r="I20" s="35" t="s">
        <v>100</v>
      </c>
      <c r="J20" s="99"/>
      <c r="K20" s="90" t="s">
        <v>100</v>
      </c>
      <c r="L20" s="91" t="s">
        <v>100</v>
      </c>
      <c r="M20" s="35" t="s">
        <v>100</v>
      </c>
      <c r="N20" s="99"/>
      <c r="O20" s="99"/>
      <c r="P20" s="99"/>
      <c r="Q20" s="97"/>
    </row>
    <row r="21" spans="2:17" ht="12.75">
      <c r="B21" s="98"/>
      <c r="C21" s="36" t="s">
        <v>99</v>
      </c>
      <c r="D21" s="99"/>
      <c r="E21" s="36" t="s">
        <v>99</v>
      </c>
      <c r="F21" s="99"/>
      <c r="G21" s="36" t="s">
        <v>99</v>
      </c>
      <c r="H21" s="99"/>
      <c r="I21" s="36" t="s">
        <v>99</v>
      </c>
      <c r="J21" s="99"/>
      <c r="K21" s="92" t="str">
        <f>IF(OR(K19&gt;K$11,K19&lt;K$12,L19&gt;L$11,L19&lt;L$12),"Out of Range","Calculation Results")</f>
        <v>Calculation Results</v>
      </c>
      <c r="L21" s="93"/>
      <c r="M21" s="36" t="s">
        <v>99</v>
      </c>
      <c r="N21" s="99"/>
      <c r="O21" s="99"/>
      <c r="P21" s="99"/>
      <c r="Q21" s="97"/>
    </row>
    <row r="22" spans="2:17" ht="12.75"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7"/>
    </row>
    <row r="23" spans="2:17" ht="19.5">
      <c r="B23" s="152" t="s">
        <v>127</v>
      </c>
      <c r="C23" s="37" t="s">
        <v>7</v>
      </c>
      <c r="D23" s="37"/>
      <c r="E23" s="37"/>
      <c r="F23" s="37"/>
      <c r="G23" s="70" t="s">
        <v>8</v>
      </c>
      <c r="H23" s="70"/>
      <c r="I23" s="70"/>
      <c r="J23" s="70"/>
      <c r="K23" s="85" t="s">
        <v>14</v>
      </c>
      <c r="L23" s="85" t="s">
        <v>15</v>
      </c>
      <c r="M23" s="55" t="s">
        <v>9</v>
      </c>
      <c r="N23" s="55"/>
      <c r="O23" s="55"/>
      <c r="P23" s="55"/>
      <c r="Q23" s="97"/>
    </row>
    <row r="24" spans="2:17" ht="18">
      <c r="B24" s="153" t="s">
        <v>129</v>
      </c>
      <c r="C24" s="62" t="s">
        <v>10</v>
      </c>
      <c r="D24" s="62"/>
      <c r="E24" s="62" t="s">
        <v>11</v>
      </c>
      <c r="F24" s="62"/>
      <c r="G24" s="71" t="s">
        <v>12</v>
      </c>
      <c r="H24" s="71"/>
      <c r="I24" s="71" t="s">
        <v>13</v>
      </c>
      <c r="J24" s="71"/>
      <c r="K24" s="86" t="s">
        <v>1</v>
      </c>
      <c r="L24" s="87" t="s">
        <v>50</v>
      </c>
      <c r="M24" s="56" t="s">
        <v>16</v>
      </c>
      <c r="N24" s="56"/>
      <c r="O24" s="56" t="s">
        <v>17</v>
      </c>
      <c r="P24" s="56"/>
      <c r="Q24" s="104" t="s">
        <v>133</v>
      </c>
    </row>
    <row r="25" spans="2:17" ht="15">
      <c r="B25" s="102" t="str">
        <f>$C$10&amp;" Input "&amp;$C$11</f>
        <v>A1000 Input A1</v>
      </c>
      <c r="C25" s="63" t="str">
        <f>INDEX(ParameterTable,MATCH($C$10,ParameterIndex,0),MATCH($C$11,ParameterHeads,0))</f>
        <v>U1-13</v>
      </c>
      <c r="D25" s="64" t="s">
        <v>6</v>
      </c>
      <c r="E25" s="65" t="s">
        <v>96</v>
      </c>
      <c r="F25" s="64" t="s">
        <v>5</v>
      </c>
      <c r="G25" s="72" t="str">
        <f>INDEX(ParameterTable,MATCH($C$10,ParameterIndex,0),MATCH($C$11,ParameterHeads,0))</f>
        <v>U1-13</v>
      </c>
      <c r="H25" s="73" t="s">
        <v>6</v>
      </c>
      <c r="I25" s="74" t="s">
        <v>96</v>
      </c>
      <c r="J25" s="73" t="s">
        <v>5</v>
      </c>
      <c r="K25" s="88" t="str">
        <f>INDEX(ParameterTable,MATCH($C$10,ParameterIndex,0),MATCH($C$11&amp;" "&amp;K24,ParameterHeads,0))</f>
        <v>H3-03</v>
      </c>
      <c r="L25" s="88" t="str">
        <f>INDEX(ParameterTable,MATCH($C$10,ParameterIndex,0),MATCH($C$11&amp;" "&amp;L24,ParameterHeads,0))</f>
        <v>H3-04</v>
      </c>
      <c r="M25" s="57" t="str">
        <f>INDEX(ParameterTable,MATCH($C$10,ParameterIndex,0),MATCH($C$11,ParameterHeads,0))</f>
        <v>U1-13</v>
      </c>
      <c r="N25" s="58" t="s">
        <v>6</v>
      </c>
      <c r="O25" s="59" t="s">
        <v>96</v>
      </c>
      <c r="P25" s="58" t="s">
        <v>5</v>
      </c>
      <c r="Q25" s="97"/>
    </row>
    <row r="26" spans="2:17" ht="12.75">
      <c r="B26" s="102" t="str">
        <f>"Range:  "&amp;$C$12</f>
        <v>Range:  0 to 10V</v>
      </c>
      <c r="C26" s="66" t="s">
        <v>2</v>
      </c>
      <c r="D26" s="66" t="str">
        <f>INDEX(InputTypeTable,MATCH($C$12,InputTypeIndex,0),MATCH("units",InputTypeHeads,0))</f>
        <v>Volts</v>
      </c>
      <c r="E26" s="66" t="s">
        <v>2</v>
      </c>
      <c r="F26" s="66" t="s">
        <v>3</v>
      </c>
      <c r="G26" s="75" t="s">
        <v>2</v>
      </c>
      <c r="H26" s="75" t="str">
        <f>INDEX(InputTypeTable,MATCH($C$12,InputTypeIndex,0),MATCH("units",InputTypeHeads,0))</f>
        <v>Volts</v>
      </c>
      <c r="I26" s="75" t="s">
        <v>2</v>
      </c>
      <c r="J26" s="75" t="s">
        <v>3</v>
      </c>
      <c r="K26" s="89" t="s">
        <v>2</v>
      </c>
      <c r="L26" s="89" t="s">
        <v>2</v>
      </c>
      <c r="M26" s="60" t="s">
        <v>2</v>
      </c>
      <c r="N26" s="60" t="str">
        <f>INDEX(InputTypeTable,MATCH($C$12,InputTypeIndex,0),MATCH("units",InputTypeHeads,0))</f>
        <v>Volts</v>
      </c>
      <c r="O26" s="60" t="s">
        <v>2</v>
      </c>
      <c r="P26" s="60" t="s">
        <v>3</v>
      </c>
      <c r="Q26" s="97"/>
    </row>
    <row r="27" spans="2:17" ht="15">
      <c r="B27" s="139" t="s">
        <v>118</v>
      </c>
      <c r="C27" s="68">
        <f>(D27-InputZero)/InputSpan</f>
        <v>0</v>
      </c>
      <c r="D27" s="38">
        <v>0</v>
      </c>
      <c r="E27" s="68">
        <f>F27/FmaxVFD</f>
        <v>0</v>
      </c>
      <c r="F27" s="38">
        <v>0</v>
      </c>
      <c r="G27" s="77">
        <f>(H27-InputZero)/InputSpan</f>
        <v>1</v>
      </c>
      <c r="H27" s="38">
        <v>10</v>
      </c>
      <c r="I27" s="77">
        <f>J27/FmaxVFD</f>
        <v>1</v>
      </c>
      <c r="J27" s="38">
        <v>60</v>
      </c>
      <c r="K27" s="54">
        <f>(I27*(1-C27)-E27*(1-G27))/(G27-C27)</f>
        <v>1</v>
      </c>
      <c r="L27" s="54">
        <f>(G27*E27-C27*I27)/(G27-C27)</f>
        <v>0</v>
      </c>
      <c r="M27" s="69">
        <f>(N27-InputZero)/InputSpan</f>
        <v>0.5</v>
      </c>
      <c r="N27" s="38">
        <v>5</v>
      </c>
      <c r="O27" s="69">
        <f>L27+(K27-L27)*M27</f>
        <v>0.5</v>
      </c>
      <c r="P27" s="61">
        <f>O27*FmaxVFD</f>
        <v>30</v>
      </c>
      <c r="Q27" s="97"/>
    </row>
    <row r="28" spans="2:17" ht="12.75">
      <c r="B28" s="98"/>
      <c r="C28" s="99"/>
      <c r="D28" s="35" t="s">
        <v>100</v>
      </c>
      <c r="E28" s="99"/>
      <c r="F28" s="35" t="s">
        <v>100</v>
      </c>
      <c r="G28" s="99"/>
      <c r="H28" s="35" t="s">
        <v>100</v>
      </c>
      <c r="I28" s="99"/>
      <c r="J28" s="35" t="s">
        <v>100</v>
      </c>
      <c r="K28" s="90" t="s">
        <v>100</v>
      </c>
      <c r="L28" s="91" t="s">
        <v>100</v>
      </c>
      <c r="M28" s="99"/>
      <c r="N28" s="35" t="s">
        <v>100</v>
      </c>
      <c r="O28" s="99"/>
      <c r="P28" s="99"/>
      <c r="Q28" s="97"/>
    </row>
    <row r="29" spans="2:17" ht="12.75">
      <c r="B29" s="98"/>
      <c r="C29" s="99"/>
      <c r="D29" s="36" t="s">
        <v>99</v>
      </c>
      <c r="E29" s="99"/>
      <c r="F29" s="36" t="s">
        <v>99</v>
      </c>
      <c r="G29" s="99"/>
      <c r="H29" s="36" t="s">
        <v>99</v>
      </c>
      <c r="I29" s="99"/>
      <c r="J29" s="36" t="s">
        <v>99</v>
      </c>
      <c r="K29" s="92" t="str">
        <f>IF(OR(K27&gt;K$11,K27&lt;K$12,L27&gt;L$11,L27&lt;L$12),"Out of Range","Calculation Results")</f>
        <v>Calculation Results</v>
      </c>
      <c r="L29" s="93"/>
      <c r="M29" s="99"/>
      <c r="N29" s="36" t="s">
        <v>99</v>
      </c>
      <c r="O29" s="99"/>
      <c r="P29" s="99"/>
      <c r="Q29" s="97"/>
    </row>
    <row r="30" spans="2:17" ht="12.75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7"/>
    </row>
    <row r="31" spans="2:17" ht="18">
      <c r="B31" s="152" t="s">
        <v>130</v>
      </c>
      <c r="C31" s="37" t="s">
        <v>7</v>
      </c>
      <c r="D31" s="37"/>
      <c r="E31" s="37"/>
      <c r="F31" s="37"/>
      <c r="G31" s="70" t="s">
        <v>8</v>
      </c>
      <c r="H31" s="70"/>
      <c r="I31" s="70"/>
      <c r="J31" s="70"/>
      <c r="K31" s="85" t="s">
        <v>14</v>
      </c>
      <c r="L31" s="85" t="s">
        <v>15</v>
      </c>
      <c r="M31" s="55" t="s">
        <v>9</v>
      </c>
      <c r="N31" s="55"/>
      <c r="O31" s="55"/>
      <c r="P31" s="55"/>
      <c r="Q31" s="97"/>
    </row>
    <row r="32" spans="2:17" ht="17.25">
      <c r="B32" s="153" t="s">
        <v>131</v>
      </c>
      <c r="C32" s="62" t="s">
        <v>10</v>
      </c>
      <c r="D32" s="62"/>
      <c r="E32" s="62" t="s">
        <v>11</v>
      </c>
      <c r="F32" s="62"/>
      <c r="G32" s="71" t="s">
        <v>12</v>
      </c>
      <c r="H32" s="71"/>
      <c r="I32" s="71" t="s">
        <v>13</v>
      </c>
      <c r="J32" s="71"/>
      <c r="K32" s="86" t="s">
        <v>1</v>
      </c>
      <c r="L32" s="87" t="s">
        <v>50</v>
      </c>
      <c r="M32" s="56" t="s">
        <v>16</v>
      </c>
      <c r="N32" s="56"/>
      <c r="O32" s="56" t="s">
        <v>17</v>
      </c>
      <c r="P32" s="56"/>
      <c r="Q32" s="97"/>
    </row>
    <row r="33" spans="2:17" ht="15">
      <c r="B33" s="102" t="str">
        <f>$C$10&amp;" Input "&amp;$C$11</f>
        <v>A1000 Input A1</v>
      </c>
      <c r="C33" s="63" t="str">
        <f>INDEX(ParameterTable,MATCH($C$10,ParameterIndex,0),MATCH($C$11,ParameterHeads,0))</f>
        <v>U1-13</v>
      </c>
      <c r="D33" s="64" t="s">
        <v>6</v>
      </c>
      <c r="E33" s="65" t="s">
        <v>96</v>
      </c>
      <c r="F33" s="64" t="s">
        <v>5</v>
      </c>
      <c r="G33" s="72" t="str">
        <f>INDEX(ParameterTable,MATCH($C$10,ParameterIndex,0),MATCH($C$11,ParameterHeads,0))</f>
        <v>U1-13</v>
      </c>
      <c r="H33" s="73" t="s">
        <v>6</v>
      </c>
      <c r="I33" s="74" t="s">
        <v>96</v>
      </c>
      <c r="J33" s="73" t="s">
        <v>5</v>
      </c>
      <c r="K33" s="88" t="str">
        <f>INDEX(ParameterTable,MATCH($C$10,ParameterIndex,0),MATCH($C$11&amp;" "&amp;K32,ParameterHeads,0))</f>
        <v>H3-03</v>
      </c>
      <c r="L33" s="88" t="str">
        <f>INDEX(ParameterTable,MATCH($C$10,ParameterIndex,0),MATCH($C$11&amp;" "&amp;L32,ParameterHeads,0))</f>
        <v>H3-04</v>
      </c>
      <c r="M33" s="57" t="str">
        <f>INDEX(ParameterTable,MATCH($C$10,ParameterIndex,0),MATCH($C$11,ParameterHeads,0))</f>
        <v>U1-13</v>
      </c>
      <c r="N33" s="58" t="s">
        <v>6</v>
      </c>
      <c r="O33" s="59" t="s">
        <v>96</v>
      </c>
      <c r="P33" s="58" t="s">
        <v>5</v>
      </c>
      <c r="Q33" s="97"/>
    </row>
    <row r="34" spans="2:17" ht="12.75">
      <c r="B34" s="102" t="str">
        <f>"Range:  "&amp;$C$12</f>
        <v>Range:  0 to 10V</v>
      </c>
      <c r="C34" s="66" t="s">
        <v>2</v>
      </c>
      <c r="D34" s="66" t="str">
        <f>INDEX(InputTypeTable,MATCH($C$12,InputTypeIndex,0),MATCH("units",InputTypeHeads,0))</f>
        <v>Volts</v>
      </c>
      <c r="E34" s="66" t="s">
        <v>2</v>
      </c>
      <c r="F34" s="66" t="s">
        <v>3</v>
      </c>
      <c r="G34" s="75" t="s">
        <v>2</v>
      </c>
      <c r="H34" s="75" t="str">
        <f>INDEX(InputTypeTable,MATCH($C$12,InputTypeIndex,0),MATCH("units",InputTypeHeads,0))</f>
        <v>Volts</v>
      </c>
      <c r="I34" s="75" t="s">
        <v>2</v>
      </c>
      <c r="J34" s="75" t="s">
        <v>3</v>
      </c>
      <c r="K34" s="89" t="s">
        <v>2</v>
      </c>
      <c r="L34" s="89" t="s">
        <v>2</v>
      </c>
      <c r="M34" s="60" t="s">
        <v>2</v>
      </c>
      <c r="N34" s="60" t="str">
        <f>INDEX(InputTypeTable,MATCH($C$12,InputTypeIndex,0),MATCH("units",InputTypeHeads,0))</f>
        <v>Volts</v>
      </c>
      <c r="O34" s="60" t="s">
        <v>2</v>
      </c>
      <c r="P34" s="60" t="s">
        <v>3</v>
      </c>
      <c r="Q34" s="97"/>
    </row>
    <row r="35" spans="2:17" ht="15">
      <c r="B35" s="139" t="s">
        <v>119</v>
      </c>
      <c r="C35" s="34">
        <v>0</v>
      </c>
      <c r="D35" s="67">
        <f>InputZero+C35*InputSpan</f>
        <v>0</v>
      </c>
      <c r="E35" s="68">
        <f>F35/FmaxVFD</f>
        <v>0</v>
      </c>
      <c r="F35" s="38">
        <v>0</v>
      </c>
      <c r="G35" s="34">
        <v>1</v>
      </c>
      <c r="H35" s="76">
        <f>InputZero+G35*InputSpan</f>
        <v>10</v>
      </c>
      <c r="I35" s="77">
        <f>J35/FmaxVFD</f>
        <v>1</v>
      </c>
      <c r="J35" s="38">
        <v>60</v>
      </c>
      <c r="K35" s="54">
        <f>(I35*(1-C35)-E35*(1-G35))/(G35-C35)</f>
        <v>1</v>
      </c>
      <c r="L35" s="54">
        <f>(G35*E35-C35*I35)/(G35-C35)</f>
        <v>0</v>
      </c>
      <c r="M35" s="34">
        <v>0.953</v>
      </c>
      <c r="N35" s="61">
        <f>InputZero+M35*InputSpan</f>
        <v>9.53</v>
      </c>
      <c r="O35" s="69">
        <f>L35+(K35-L35)*M35</f>
        <v>0.953</v>
      </c>
      <c r="P35" s="61">
        <f>O35*FmaxVFD</f>
        <v>57.18</v>
      </c>
      <c r="Q35" s="97"/>
    </row>
    <row r="36" spans="2:17" ht="12.75">
      <c r="B36" s="98"/>
      <c r="C36" s="35" t="s">
        <v>100</v>
      </c>
      <c r="D36" s="99"/>
      <c r="E36" s="99"/>
      <c r="F36" s="35" t="s">
        <v>100</v>
      </c>
      <c r="G36" s="35" t="s">
        <v>100</v>
      </c>
      <c r="H36" s="99"/>
      <c r="I36" s="99"/>
      <c r="J36" s="35" t="s">
        <v>100</v>
      </c>
      <c r="K36" s="90" t="s">
        <v>100</v>
      </c>
      <c r="L36" s="91" t="s">
        <v>100</v>
      </c>
      <c r="M36" s="35" t="s">
        <v>100</v>
      </c>
      <c r="N36" s="99"/>
      <c r="O36" s="99"/>
      <c r="P36" s="99"/>
      <c r="Q36" s="97"/>
    </row>
    <row r="37" spans="2:17" ht="12.75">
      <c r="B37" s="96"/>
      <c r="C37" s="36" t="s">
        <v>99</v>
      </c>
      <c r="D37" s="99"/>
      <c r="E37" s="99"/>
      <c r="F37" s="36" t="s">
        <v>99</v>
      </c>
      <c r="G37" s="36" t="s">
        <v>99</v>
      </c>
      <c r="H37" s="99"/>
      <c r="I37" s="99"/>
      <c r="J37" s="36" t="s">
        <v>99</v>
      </c>
      <c r="K37" s="92" t="str">
        <f>IF(OR(K35&gt;K$11,K35&lt;K$12,L35&gt;L$11,L35&lt;L$12),"Out of Range","Calculation Results")</f>
        <v>Calculation Results</v>
      </c>
      <c r="L37" s="93"/>
      <c r="M37" s="36" t="s">
        <v>99</v>
      </c>
      <c r="N37" s="99"/>
      <c r="O37" s="99"/>
      <c r="P37" s="99"/>
      <c r="Q37" s="97"/>
    </row>
    <row r="38" spans="2:17" ht="13.5" thickBo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103"/>
    </row>
    <row r="40" spans="2:17" ht="22.5">
      <c r="B40" s="78" t="s">
        <v>106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8" ht="12.7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2:18" ht="15">
      <c r="B42" s="173" t="s">
        <v>125</v>
      </c>
      <c r="C42" s="107" t="s">
        <v>51</v>
      </c>
      <c r="D42" s="107"/>
      <c r="E42" s="107"/>
      <c r="F42" s="107"/>
      <c r="G42" s="108" t="s">
        <v>52</v>
      </c>
      <c r="H42" s="108"/>
      <c r="I42" s="108"/>
      <c r="J42" s="108"/>
      <c r="K42" s="109" t="s">
        <v>14</v>
      </c>
      <c r="L42" s="109" t="s">
        <v>15</v>
      </c>
      <c r="M42" s="110" t="s">
        <v>53</v>
      </c>
      <c r="N42" s="110"/>
      <c r="O42" s="110"/>
      <c r="P42" s="110"/>
      <c r="Q42" s="171" t="s">
        <v>108</v>
      </c>
      <c r="R42" s="106"/>
    </row>
    <row r="43" spans="2:18" ht="17.25">
      <c r="B43" s="174"/>
      <c r="C43" s="111" t="s">
        <v>54</v>
      </c>
      <c r="D43" s="111"/>
      <c r="E43" s="111" t="s">
        <v>55</v>
      </c>
      <c r="F43" s="111"/>
      <c r="G43" s="112" t="s">
        <v>56</v>
      </c>
      <c r="H43" s="112"/>
      <c r="I43" s="112" t="s">
        <v>57</v>
      </c>
      <c r="J43" s="112"/>
      <c r="K43" s="113" t="s">
        <v>1</v>
      </c>
      <c r="L43" s="114" t="s">
        <v>50</v>
      </c>
      <c r="M43" s="115" t="s">
        <v>16</v>
      </c>
      <c r="N43" s="115"/>
      <c r="O43" s="115" t="s">
        <v>17</v>
      </c>
      <c r="P43" s="115"/>
      <c r="Q43" s="172"/>
      <c r="R43" s="106"/>
    </row>
    <row r="44" spans="2:18" ht="15">
      <c r="B44" s="116" t="s">
        <v>103</v>
      </c>
      <c r="C44" s="117" t="s">
        <v>83</v>
      </c>
      <c r="D44" s="118" t="s">
        <v>6</v>
      </c>
      <c r="E44" s="119" t="s">
        <v>104</v>
      </c>
      <c r="F44" s="118" t="s">
        <v>5</v>
      </c>
      <c r="G44" s="120" t="s">
        <v>83</v>
      </c>
      <c r="H44" s="121" t="s">
        <v>6</v>
      </c>
      <c r="I44" s="122" t="s">
        <v>104</v>
      </c>
      <c r="J44" s="121" t="s">
        <v>5</v>
      </c>
      <c r="K44" s="123" t="s">
        <v>76</v>
      </c>
      <c r="L44" s="123" t="s">
        <v>82</v>
      </c>
      <c r="M44" s="124" t="s">
        <v>83</v>
      </c>
      <c r="N44" s="125" t="s">
        <v>6</v>
      </c>
      <c r="O44" s="126" t="s">
        <v>104</v>
      </c>
      <c r="P44" s="125" t="s">
        <v>5</v>
      </c>
      <c r="Q44" s="172"/>
      <c r="R44" s="106"/>
    </row>
    <row r="45" spans="2:18" ht="12.75">
      <c r="B45" s="116" t="s">
        <v>105</v>
      </c>
      <c r="C45" s="127" t="s">
        <v>2</v>
      </c>
      <c r="D45" s="127" t="s">
        <v>20</v>
      </c>
      <c r="E45" s="127" t="s">
        <v>2</v>
      </c>
      <c r="F45" s="127" t="s">
        <v>3</v>
      </c>
      <c r="G45" s="128" t="s">
        <v>2</v>
      </c>
      <c r="H45" s="128" t="s">
        <v>20</v>
      </c>
      <c r="I45" s="128" t="s">
        <v>2</v>
      </c>
      <c r="J45" s="128" t="s">
        <v>3</v>
      </c>
      <c r="K45" s="129" t="s">
        <v>2</v>
      </c>
      <c r="L45" s="129" t="s">
        <v>2</v>
      </c>
      <c r="M45" s="130" t="s">
        <v>2</v>
      </c>
      <c r="N45" s="130" t="s">
        <v>20</v>
      </c>
      <c r="O45" s="130" t="s">
        <v>2</v>
      </c>
      <c r="P45" s="130" t="s">
        <v>3</v>
      </c>
      <c r="Q45" s="172"/>
      <c r="R45" s="106"/>
    </row>
    <row r="46" spans="2:18" ht="15">
      <c r="B46" s="138" t="s">
        <v>117</v>
      </c>
      <c r="C46" s="131">
        <v>0.2</v>
      </c>
      <c r="D46" s="132">
        <v>4</v>
      </c>
      <c r="E46" s="131">
        <v>0</v>
      </c>
      <c r="F46" s="132">
        <v>0</v>
      </c>
      <c r="G46" s="131">
        <v>1</v>
      </c>
      <c r="H46" s="133">
        <v>20</v>
      </c>
      <c r="I46" s="131">
        <v>1</v>
      </c>
      <c r="J46" s="133">
        <v>60</v>
      </c>
      <c r="K46" s="134">
        <v>1</v>
      </c>
      <c r="L46" s="134">
        <v>-0.25</v>
      </c>
      <c r="M46" s="131">
        <v>0</v>
      </c>
      <c r="N46" s="135">
        <v>0</v>
      </c>
      <c r="O46" s="136">
        <v>-0.25</v>
      </c>
      <c r="P46" s="135">
        <v>-15</v>
      </c>
      <c r="Q46" s="172"/>
      <c r="R46" s="106"/>
    </row>
    <row r="47" spans="2:18" ht="12.7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</row>
    <row r="48" spans="2:18" ht="15">
      <c r="B48" s="173" t="s">
        <v>123</v>
      </c>
      <c r="C48" s="107" t="s">
        <v>51</v>
      </c>
      <c r="D48" s="107"/>
      <c r="E48" s="107"/>
      <c r="F48" s="107"/>
      <c r="G48" s="108" t="s">
        <v>52</v>
      </c>
      <c r="H48" s="108"/>
      <c r="I48" s="108"/>
      <c r="J48" s="108"/>
      <c r="K48" s="109" t="s">
        <v>14</v>
      </c>
      <c r="L48" s="109" t="s">
        <v>15</v>
      </c>
      <c r="M48" s="110" t="s">
        <v>53</v>
      </c>
      <c r="N48" s="110"/>
      <c r="O48" s="110"/>
      <c r="P48" s="110"/>
      <c r="Q48" s="171" t="s">
        <v>111</v>
      </c>
      <c r="R48" s="106"/>
    </row>
    <row r="49" spans="2:18" ht="17.25">
      <c r="B49" s="174"/>
      <c r="C49" s="111" t="s">
        <v>54</v>
      </c>
      <c r="D49" s="111"/>
      <c r="E49" s="111" t="s">
        <v>55</v>
      </c>
      <c r="F49" s="111"/>
      <c r="G49" s="112" t="s">
        <v>56</v>
      </c>
      <c r="H49" s="112"/>
      <c r="I49" s="112" t="s">
        <v>57</v>
      </c>
      <c r="J49" s="112"/>
      <c r="K49" s="113" t="s">
        <v>1</v>
      </c>
      <c r="L49" s="114" t="s">
        <v>50</v>
      </c>
      <c r="M49" s="115" t="s">
        <v>16</v>
      </c>
      <c r="N49" s="115"/>
      <c r="O49" s="115" t="s">
        <v>17</v>
      </c>
      <c r="P49" s="115"/>
      <c r="Q49" s="172"/>
      <c r="R49" s="106"/>
    </row>
    <row r="50" spans="2:18" ht="15">
      <c r="B50" s="116" t="s">
        <v>124</v>
      </c>
      <c r="C50" s="117" t="s">
        <v>4</v>
      </c>
      <c r="D50" s="118" t="s">
        <v>6</v>
      </c>
      <c r="E50" s="119" t="s">
        <v>104</v>
      </c>
      <c r="F50" s="118" t="s">
        <v>5</v>
      </c>
      <c r="G50" s="120" t="s">
        <v>4</v>
      </c>
      <c r="H50" s="121" t="s">
        <v>6</v>
      </c>
      <c r="I50" s="122" t="s">
        <v>104</v>
      </c>
      <c r="J50" s="121" t="s">
        <v>5</v>
      </c>
      <c r="K50" s="123" t="s">
        <v>70</v>
      </c>
      <c r="L50" s="123" t="s">
        <v>71</v>
      </c>
      <c r="M50" s="124" t="s">
        <v>4</v>
      </c>
      <c r="N50" s="125" t="s">
        <v>6</v>
      </c>
      <c r="O50" s="126" t="s">
        <v>104</v>
      </c>
      <c r="P50" s="125" t="s">
        <v>5</v>
      </c>
      <c r="Q50" s="172"/>
      <c r="R50" s="106"/>
    </row>
    <row r="51" spans="2:18" ht="12.75">
      <c r="B51" s="116" t="s">
        <v>110</v>
      </c>
      <c r="C51" s="127" t="s">
        <v>2</v>
      </c>
      <c r="D51" s="127" t="s">
        <v>0</v>
      </c>
      <c r="E51" s="127" t="s">
        <v>2</v>
      </c>
      <c r="F51" s="127" t="s">
        <v>3</v>
      </c>
      <c r="G51" s="128" t="s">
        <v>2</v>
      </c>
      <c r="H51" s="128" t="s">
        <v>0</v>
      </c>
      <c r="I51" s="128" t="s">
        <v>2</v>
      </c>
      <c r="J51" s="128" t="s">
        <v>3</v>
      </c>
      <c r="K51" s="129" t="s">
        <v>2</v>
      </c>
      <c r="L51" s="129" t="s">
        <v>2</v>
      </c>
      <c r="M51" s="130" t="s">
        <v>2</v>
      </c>
      <c r="N51" s="130" t="s">
        <v>0</v>
      </c>
      <c r="O51" s="130" t="s">
        <v>2</v>
      </c>
      <c r="P51" s="130" t="s">
        <v>3</v>
      </c>
      <c r="Q51" s="172"/>
      <c r="R51" s="106"/>
    </row>
    <row r="52" spans="2:18" ht="15">
      <c r="B52" s="138" t="s">
        <v>118</v>
      </c>
      <c r="C52" s="142">
        <v>0</v>
      </c>
      <c r="D52" s="143">
        <v>0</v>
      </c>
      <c r="E52" s="142">
        <v>-1</v>
      </c>
      <c r="F52" s="143">
        <v>-60</v>
      </c>
      <c r="G52" s="144">
        <v>1</v>
      </c>
      <c r="H52" s="143">
        <v>10</v>
      </c>
      <c r="I52" s="144">
        <v>1</v>
      </c>
      <c r="J52" s="143">
        <v>60</v>
      </c>
      <c r="K52" s="134">
        <v>1</v>
      </c>
      <c r="L52" s="134">
        <v>-1</v>
      </c>
      <c r="M52" s="136">
        <v>0.5</v>
      </c>
      <c r="N52" s="143">
        <v>5</v>
      </c>
      <c r="O52" s="136">
        <v>0</v>
      </c>
      <c r="P52" s="135">
        <v>0</v>
      </c>
      <c r="Q52" s="172"/>
      <c r="R52" s="106"/>
    </row>
    <row r="53" spans="2:18" ht="12.7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</row>
    <row r="54" spans="2:18" ht="15">
      <c r="B54" s="173" t="s">
        <v>120</v>
      </c>
      <c r="C54" s="107" t="s">
        <v>51</v>
      </c>
      <c r="D54" s="107"/>
      <c r="E54" s="107"/>
      <c r="F54" s="107"/>
      <c r="G54" s="108" t="s">
        <v>52</v>
      </c>
      <c r="H54" s="108"/>
      <c r="I54" s="108"/>
      <c r="J54" s="108"/>
      <c r="K54" s="109" t="s">
        <v>14</v>
      </c>
      <c r="L54" s="109" t="s">
        <v>15</v>
      </c>
      <c r="M54" s="110" t="s">
        <v>53</v>
      </c>
      <c r="N54" s="110"/>
      <c r="O54" s="110"/>
      <c r="P54" s="110"/>
      <c r="Q54" s="171" t="s">
        <v>116</v>
      </c>
      <c r="R54" s="106"/>
    </row>
    <row r="55" spans="2:18" ht="17.25">
      <c r="B55" s="174"/>
      <c r="C55" s="111" t="s">
        <v>54</v>
      </c>
      <c r="D55" s="111"/>
      <c r="E55" s="111" t="s">
        <v>55</v>
      </c>
      <c r="F55" s="111"/>
      <c r="G55" s="112" t="s">
        <v>56</v>
      </c>
      <c r="H55" s="112"/>
      <c r="I55" s="112" t="s">
        <v>57</v>
      </c>
      <c r="J55" s="112"/>
      <c r="K55" s="113" t="s">
        <v>1</v>
      </c>
      <c r="L55" s="114" t="s">
        <v>50</v>
      </c>
      <c r="M55" s="115" t="s">
        <v>16</v>
      </c>
      <c r="N55" s="115"/>
      <c r="O55" s="115" t="s">
        <v>17</v>
      </c>
      <c r="P55" s="115"/>
      <c r="Q55" s="172"/>
      <c r="R55" s="106"/>
    </row>
    <row r="56" spans="2:18" ht="15">
      <c r="B56" s="116" t="s">
        <v>103</v>
      </c>
      <c r="C56" s="117" t="s">
        <v>83</v>
      </c>
      <c r="D56" s="118" t="s">
        <v>6</v>
      </c>
      <c r="E56" s="119" t="s">
        <v>104</v>
      </c>
      <c r="F56" s="118" t="s">
        <v>5</v>
      </c>
      <c r="G56" s="120" t="s">
        <v>83</v>
      </c>
      <c r="H56" s="121" t="s">
        <v>6</v>
      </c>
      <c r="I56" s="122" t="s">
        <v>104</v>
      </c>
      <c r="J56" s="121" t="s">
        <v>5</v>
      </c>
      <c r="K56" s="123" t="s">
        <v>76</v>
      </c>
      <c r="L56" s="123" t="s">
        <v>82</v>
      </c>
      <c r="M56" s="124" t="s">
        <v>83</v>
      </c>
      <c r="N56" s="125" t="s">
        <v>6</v>
      </c>
      <c r="O56" s="126" t="s">
        <v>104</v>
      </c>
      <c r="P56" s="125" t="s">
        <v>5</v>
      </c>
      <c r="Q56" s="172"/>
      <c r="R56" s="106"/>
    </row>
    <row r="57" spans="2:18" ht="12.75">
      <c r="B57" s="116" t="s">
        <v>110</v>
      </c>
      <c r="C57" s="127" t="s">
        <v>2</v>
      </c>
      <c r="D57" s="127" t="s">
        <v>0</v>
      </c>
      <c r="E57" s="127" t="s">
        <v>2</v>
      </c>
      <c r="F57" s="127" t="s">
        <v>3</v>
      </c>
      <c r="G57" s="128" t="s">
        <v>2</v>
      </c>
      <c r="H57" s="128" t="s">
        <v>0</v>
      </c>
      <c r="I57" s="128" t="s">
        <v>2</v>
      </c>
      <c r="J57" s="128" t="s">
        <v>3</v>
      </c>
      <c r="K57" s="129" t="s">
        <v>2</v>
      </c>
      <c r="L57" s="129" t="s">
        <v>2</v>
      </c>
      <c r="M57" s="130" t="s">
        <v>2</v>
      </c>
      <c r="N57" s="130" t="s">
        <v>0</v>
      </c>
      <c r="O57" s="130" t="s">
        <v>2</v>
      </c>
      <c r="P57" s="130" t="s">
        <v>3</v>
      </c>
      <c r="Q57" s="172"/>
      <c r="R57" s="106"/>
    </row>
    <row r="58" spans="2:18" ht="15">
      <c r="B58" s="138" t="s">
        <v>117</v>
      </c>
      <c r="C58" s="131">
        <v>0.2</v>
      </c>
      <c r="D58" s="132">
        <v>2</v>
      </c>
      <c r="E58" s="131">
        <v>1</v>
      </c>
      <c r="F58" s="132">
        <v>60</v>
      </c>
      <c r="G58" s="131">
        <v>0.8</v>
      </c>
      <c r="H58" s="133">
        <v>8</v>
      </c>
      <c r="I58" s="131">
        <v>0</v>
      </c>
      <c r="J58" s="133">
        <v>0</v>
      </c>
      <c r="K58" s="134">
        <v>-0.3333333333333332</v>
      </c>
      <c r="L58" s="134">
        <v>1.3333333333333333</v>
      </c>
      <c r="M58" s="131">
        <v>0.5</v>
      </c>
      <c r="N58" s="135">
        <v>5</v>
      </c>
      <c r="O58" s="136">
        <v>0.5</v>
      </c>
      <c r="P58" s="135">
        <v>30</v>
      </c>
      <c r="Q58" s="172"/>
      <c r="R58" s="106"/>
    </row>
    <row r="59" spans="2:18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spans="2:18" ht="15">
      <c r="B60" s="173" t="s">
        <v>121</v>
      </c>
      <c r="C60" s="107" t="s">
        <v>51</v>
      </c>
      <c r="D60" s="107"/>
      <c r="E60" s="107"/>
      <c r="F60" s="107"/>
      <c r="G60" s="108" t="s">
        <v>52</v>
      </c>
      <c r="H60" s="108"/>
      <c r="I60" s="108"/>
      <c r="J60" s="108"/>
      <c r="K60" s="109" t="s">
        <v>14</v>
      </c>
      <c r="L60" s="109" t="s">
        <v>15</v>
      </c>
      <c r="M60" s="110" t="s">
        <v>53</v>
      </c>
      <c r="N60" s="110"/>
      <c r="O60" s="110"/>
      <c r="P60" s="110"/>
      <c r="Q60" s="175" t="s">
        <v>126</v>
      </c>
      <c r="R60" s="106"/>
    </row>
    <row r="61" spans="2:18" ht="17.25">
      <c r="B61" s="174"/>
      <c r="C61" s="111" t="s">
        <v>54</v>
      </c>
      <c r="D61" s="111"/>
      <c r="E61" s="111" t="s">
        <v>55</v>
      </c>
      <c r="F61" s="111"/>
      <c r="G61" s="112" t="s">
        <v>56</v>
      </c>
      <c r="H61" s="112"/>
      <c r="I61" s="112" t="s">
        <v>57</v>
      </c>
      <c r="J61" s="112"/>
      <c r="K61" s="113" t="s">
        <v>1</v>
      </c>
      <c r="L61" s="114" t="s">
        <v>50</v>
      </c>
      <c r="M61" s="115" t="s">
        <v>16</v>
      </c>
      <c r="N61" s="115"/>
      <c r="O61" s="115" t="s">
        <v>17</v>
      </c>
      <c r="P61" s="115"/>
      <c r="Q61" s="175"/>
      <c r="R61" s="106"/>
    </row>
    <row r="62" spans="2:18" ht="15">
      <c r="B62" s="116" t="s">
        <v>112</v>
      </c>
      <c r="C62" s="117" t="s">
        <v>78</v>
      </c>
      <c r="D62" s="118" t="s">
        <v>6</v>
      </c>
      <c r="E62" s="119" t="s">
        <v>104</v>
      </c>
      <c r="F62" s="118" t="s">
        <v>5</v>
      </c>
      <c r="G62" s="120" t="s">
        <v>78</v>
      </c>
      <c r="H62" s="121" t="s">
        <v>6</v>
      </c>
      <c r="I62" s="122" t="s">
        <v>104</v>
      </c>
      <c r="J62" s="121" t="s">
        <v>5</v>
      </c>
      <c r="K62" s="123" t="s">
        <v>75</v>
      </c>
      <c r="L62" s="123" t="s">
        <v>76</v>
      </c>
      <c r="M62" s="124" t="s">
        <v>78</v>
      </c>
      <c r="N62" s="125" t="s">
        <v>6</v>
      </c>
      <c r="O62" s="126" t="s">
        <v>104</v>
      </c>
      <c r="P62" s="125" t="s">
        <v>5</v>
      </c>
      <c r="Q62" s="175"/>
      <c r="R62" s="106"/>
    </row>
    <row r="63" spans="2:18" ht="12.75">
      <c r="B63" s="116" t="s">
        <v>110</v>
      </c>
      <c r="C63" s="127" t="s">
        <v>2</v>
      </c>
      <c r="D63" s="127" t="s">
        <v>0</v>
      </c>
      <c r="E63" s="127" t="s">
        <v>2</v>
      </c>
      <c r="F63" s="127" t="s">
        <v>3</v>
      </c>
      <c r="G63" s="128" t="s">
        <v>2</v>
      </c>
      <c r="H63" s="128" t="s">
        <v>0</v>
      </c>
      <c r="I63" s="128" t="s">
        <v>2</v>
      </c>
      <c r="J63" s="128" t="s">
        <v>3</v>
      </c>
      <c r="K63" s="129" t="s">
        <v>2</v>
      </c>
      <c r="L63" s="129" t="s">
        <v>2</v>
      </c>
      <c r="M63" s="130" t="s">
        <v>2</v>
      </c>
      <c r="N63" s="130" t="s">
        <v>0</v>
      </c>
      <c r="O63" s="130" t="s">
        <v>2</v>
      </c>
      <c r="P63" s="130" t="s">
        <v>3</v>
      </c>
      <c r="Q63" s="175"/>
      <c r="R63" s="106"/>
    </row>
    <row r="64" spans="2:18" ht="15">
      <c r="B64" s="138" t="s">
        <v>117</v>
      </c>
      <c r="C64" s="131">
        <v>0.2</v>
      </c>
      <c r="D64" s="132">
        <v>2</v>
      </c>
      <c r="E64" s="131">
        <v>1</v>
      </c>
      <c r="F64" s="132">
        <v>60</v>
      </c>
      <c r="G64" s="131">
        <v>0.8</v>
      </c>
      <c r="H64" s="133">
        <v>8</v>
      </c>
      <c r="I64" s="131">
        <v>0</v>
      </c>
      <c r="J64" s="133">
        <v>0</v>
      </c>
      <c r="K64" s="137">
        <v>-0.3333333333333332</v>
      </c>
      <c r="L64" s="137">
        <v>1.3333333333333333</v>
      </c>
      <c r="M64" s="131">
        <v>0.5</v>
      </c>
      <c r="N64" s="135">
        <v>5</v>
      </c>
      <c r="O64" s="136">
        <v>0.5</v>
      </c>
      <c r="P64" s="135">
        <v>30</v>
      </c>
      <c r="Q64" s="175"/>
      <c r="R64" s="106"/>
    </row>
    <row r="65" spans="2:18" ht="12.7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2:17" ht="15">
      <c r="B66" s="173" t="s">
        <v>122</v>
      </c>
      <c r="C66" s="107" t="s">
        <v>51</v>
      </c>
      <c r="D66" s="107"/>
      <c r="E66" s="107"/>
      <c r="F66" s="107"/>
      <c r="G66" s="108" t="s">
        <v>52</v>
      </c>
      <c r="H66" s="108"/>
      <c r="I66" s="108"/>
      <c r="J66" s="108"/>
      <c r="K66" s="109" t="s">
        <v>14</v>
      </c>
      <c r="L66" s="109" t="s">
        <v>15</v>
      </c>
      <c r="M66" s="110" t="s">
        <v>53</v>
      </c>
      <c r="N66" s="110"/>
      <c r="O66" s="110"/>
      <c r="P66" s="110"/>
      <c r="Q66" s="171" t="s">
        <v>115</v>
      </c>
    </row>
    <row r="67" spans="2:17" ht="17.25">
      <c r="B67" s="174"/>
      <c r="C67" s="111" t="s">
        <v>54</v>
      </c>
      <c r="D67" s="111"/>
      <c r="E67" s="111" t="s">
        <v>55</v>
      </c>
      <c r="F67" s="111"/>
      <c r="G67" s="112" t="s">
        <v>56</v>
      </c>
      <c r="H67" s="112"/>
      <c r="I67" s="112" t="s">
        <v>57</v>
      </c>
      <c r="J67" s="112"/>
      <c r="K67" s="113" t="s">
        <v>1</v>
      </c>
      <c r="L67" s="114" t="s">
        <v>50</v>
      </c>
      <c r="M67" s="115" t="s">
        <v>16</v>
      </c>
      <c r="N67" s="115"/>
      <c r="O67" s="115" t="s">
        <v>17</v>
      </c>
      <c r="P67" s="115"/>
      <c r="Q67" s="172"/>
    </row>
    <row r="68" spans="2:17" ht="15">
      <c r="B68" s="140" t="s">
        <v>114</v>
      </c>
      <c r="C68" s="117" t="s">
        <v>77</v>
      </c>
      <c r="D68" s="118" t="s">
        <v>6</v>
      </c>
      <c r="E68" s="119" t="s">
        <v>104</v>
      </c>
      <c r="F68" s="118" t="s">
        <v>5</v>
      </c>
      <c r="G68" s="120" t="s">
        <v>77</v>
      </c>
      <c r="H68" s="121" t="s">
        <v>6</v>
      </c>
      <c r="I68" s="122" t="s">
        <v>104</v>
      </c>
      <c r="J68" s="121" t="s">
        <v>5</v>
      </c>
      <c r="K68" s="123" t="s">
        <v>73</v>
      </c>
      <c r="L68" s="123" t="s">
        <v>74</v>
      </c>
      <c r="M68" s="124" t="s">
        <v>77</v>
      </c>
      <c r="N68" s="125" t="s">
        <v>6</v>
      </c>
      <c r="O68" s="126" t="s">
        <v>104</v>
      </c>
      <c r="P68" s="125" t="s">
        <v>5</v>
      </c>
      <c r="Q68" s="172"/>
    </row>
    <row r="69" spans="2:17" ht="12.75">
      <c r="B69" s="140" t="s">
        <v>110</v>
      </c>
      <c r="C69" s="127" t="s">
        <v>2</v>
      </c>
      <c r="D69" s="127" t="s">
        <v>0</v>
      </c>
      <c r="E69" s="127" t="s">
        <v>2</v>
      </c>
      <c r="F69" s="127" t="s">
        <v>3</v>
      </c>
      <c r="G69" s="128" t="s">
        <v>2</v>
      </c>
      <c r="H69" s="128" t="s">
        <v>0</v>
      </c>
      <c r="I69" s="128" t="s">
        <v>2</v>
      </c>
      <c r="J69" s="128" t="s">
        <v>3</v>
      </c>
      <c r="K69" s="129" t="s">
        <v>2</v>
      </c>
      <c r="L69" s="129" t="s">
        <v>2</v>
      </c>
      <c r="M69" s="130" t="s">
        <v>2</v>
      </c>
      <c r="N69" s="130" t="s">
        <v>0</v>
      </c>
      <c r="O69" s="130" t="s">
        <v>2</v>
      </c>
      <c r="P69" s="130" t="s">
        <v>3</v>
      </c>
      <c r="Q69" s="172"/>
    </row>
    <row r="70" spans="2:17" ht="15">
      <c r="B70" s="141" t="s">
        <v>118</v>
      </c>
      <c r="C70" s="142">
        <v>0.1</v>
      </c>
      <c r="D70" s="143">
        <v>1</v>
      </c>
      <c r="E70" s="142">
        <v>0</v>
      </c>
      <c r="F70" s="143">
        <v>0</v>
      </c>
      <c r="G70" s="144">
        <v>0.5</v>
      </c>
      <c r="H70" s="143">
        <v>5</v>
      </c>
      <c r="I70" s="144">
        <v>1</v>
      </c>
      <c r="J70" s="143">
        <v>60</v>
      </c>
      <c r="K70" s="134">
        <v>2.25</v>
      </c>
      <c r="L70" s="134">
        <v>-0.25</v>
      </c>
      <c r="M70" s="136">
        <v>0.3</v>
      </c>
      <c r="N70" s="143">
        <v>3</v>
      </c>
      <c r="O70" s="136">
        <v>0.5</v>
      </c>
      <c r="P70" s="135">
        <v>30</v>
      </c>
      <c r="Q70" s="172"/>
    </row>
  </sheetData>
  <sheetProtection password="CC26" sheet="1" objects="1" scenarios="1" selectLockedCells="1"/>
  <mergeCells count="18">
    <mergeCell ref="D11:F11"/>
    <mergeCell ref="D12:H12"/>
    <mergeCell ref="Q66:Q70"/>
    <mergeCell ref="B54:B55"/>
    <mergeCell ref="B60:B61"/>
    <mergeCell ref="B66:B67"/>
    <mergeCell ref="B48:B49"/>
    <mergeCell ref="B42:B43"/>
    <mergeCell ref="Q42:Q46"/>
    <mergeCell ref="Q48:Q52"/>
    <mergeCell ref="Q54:Q58"/>
    <mergeCell ref="Q60:Q64"/>
    <mergeCell ref="B4:K4"/>
    <mergeCell ref="B5:K5"/>
    <mergeCell ref="D6:K6"/>
    <mergeCell ref="F7:K7"/>
    <mergeCell ref="B7:E7"/>
    <mergeCell ref="B6:C6"/>
  </mergeCells>
  <conditionalFormatting sqref="K19:L19 K27:L27">
    <cfRule type="cellIs" priority="18" dxfId="2" operator="notBetween" stopIfTrue="1">
      <formula>K$12</formula>
      <formula>K$11</formula>
    </cfRule>
  </conditionalFormatting>
  <conditionalFormatting sqref="K35:L35">
    <cfRule type="cellIs" priority="16" dxfId="2" operator="notBetween" stopIfTrue="1">
      <formula>K$12</formula>
      <formula>K$11</formula>
    </cfRule>
  </conditionalFormatting>
  <conditionalFormatting sqref="K21">
    <cfRule type="expression" priority="11" dxfId="0" stopIfTrue="1">
      <formula>($K21="Out of Range")</formula>
    </cfRule>
  </conditionalFormatting>
  <conditionalFormatting sqref="L21">
    <cfRule type="expression" priority="10" dxfId="0" stopIfTrue="1">
      <formula>($K21="Out of Range")</formula>
    </cfRule>
  </conditionalFormatting>
  <conditionalFormatting sqref="K29">
    <cfRule type="expression" priority="9" dxfId="0" stopIfTrue="1">
      <formula>($K29="Out of Range")</formula>
    </cfRule>
  </conditionalFormatting>
  <conditionalFormatting sqref="L29">
    <cfRule type="expression" priority="8" dxfId="0" stopIfTrue="1">
      <formula>($K29="Out of Range")</formula>
    </cfRule>
  </conditionalFormatting>
  <conditionalFormatting sqref="K37">
    <cfRule type="expression" priority="7" dxfId="0" stopIfTrue="1">
      <formula>($K37="Out of Range")</formula>
    </cfRule>
  </conditionalFormatting>
  <conditionalFormatting sqref="L37">
    <cfRule type="expression" priority="6" dxfId="0" stopIfTrue="1">
      <formula>($K37="Out of Range")</formula>
    </cfRule>
  </conditionalFormatting>
  <conditionalFormatting sqref="G10">
    <cfRule type="expression" priority="4" dxfId="0" stopIfTrue="1">
      <formula>($G$10&lt;40)</formula>
    </cfRule>
  </conditionalFormatting>
  <conditionalFormatting sqref="K70:L70">
    <cfRule type="cellIs" priority="3" dxfId="2" operator="notBetween" stopIfTrue="1">
      <formula>K$12</formula>
      <formula>K$11</formula>
    </cfRule>
  </conditionalFormatting>
  <conditionalFormatting sqref="K52:L52">
    <cfRule type="cellIs" priority="2" dxfId="2" operator="notBetween" stopIfTrue="1">
      <formula>K$12</formula>
      <formula>K$11</formula>
    </cfRule>
  </conditionalFormatting>
  <conditionalFormatting sqref="C12">
    <cfRule type="expression" priority="19" dxfId="0" stopIfTrue="1">
      <formula>(D12&lt;&gt;"")</formula>
    </cfRule>
  </conditionalFormatting>
  <conditionalFormatting sqref="C11">
    <cfRule type="expression" priority="21" dxfId="0" stopIfTrue="1">
      <formula>($D$11&lt;&gt;"")</formula>
    </cfRule>
  </conditionalFormatting>
  <dataValidations count="4">
    <dataValidation type="list" allowBlank="1" showInputMessage="1" showErrorMessage="1" sqref="C12">
      <formula1>InputTypeIndex</formula1>
    </dataValidation>
    <dataValidation type="list" allowBlank="1" showInputMessage="1" showErrorMessage="1" sqref="C10">
      <formula1>ParameterIndex</formula1>
    </dataValidation>
    <dataValidation type="list" allowBlank="1" showInputMessage="1" showErrorMessage="1" sqref="C11">
      <formula1>InputList</formula1>
    </dataValidation>
    <dataValidation errorStyle="information" type="decimal" operator="greaterThanOrEqual" allowBlank="1" showInputMessage="1" showErrorMessage="1" error="Value must be positive ≥ 40.0 Hz" sqref="G10">
      <formula1>40</formula1>
    </dataValidation>
  </dataValidations>
  <printOptions horizontalCentered="1"/>
  <pageMargins left="0.5" right="0.5" top="1" bottom="1" header="0.5" footer="0.5"/>
  <pageSetup fitToHeight="1" fitToWidth="1" horizontalDpi="600" verticalDpi="600" orientation="landscape" scale="64" r:id="rId5"/>
  <headerFooter alignWithMargins="0">
    <oddFooter>&amp;L&amp;D&amp;C&amp;F&amp;RPage &amp;P of &amp;N</oddFooter>
  </headerFooter>
  <drawing r:id="rId4"/>
  <legacyDrawing r:id="rId3"/>
  <oleObjects>
    <oleObject progId="Equation.3" shapeId="1707171" r:id="rId1"/>
    <oleObject progId="Equation.3" shapeId="357282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Analog Input Calibrator</dc:title>
  <dc:subject>Analog Inputs</dc:subject>
  <dc:creator>Joseph R. Pottebaum</dc:creator>
  <cp:keywords/>
  <dc:description>Use this to calculate analog input Gain &amp; Bias parameter values to match any transducer output within the inputs voltage or current range.</dc:description>
  <cp:lastModifiedBy>Joseph Pottebaum</cp:lastModifiedBy>
  <cp:lastPrinted>2011-05-19T15:47:10Z</cp:lastPrinted>
  <dcterms:created xsi:type="dcterms:W3CDTF">1996-10-14T23:33:28Z</dcterms:created>
  <dcterms:modified xsi:type="dcterms:W3CDTF">2011-06-03T16:50:03Z</dcterms:modified>
  <cp:category>Application Calculators</cp:category>
  <cp:version/>
  <cp:contentType/>
  <cp:contentStatus/>
</cp:coreProperties>
</file>